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０５５　バロンドール\０１０　大会参加\大会\２０２３年度\地区カブス\"/>
    </mc:Choice>
  </mc:AlternateContent>
  <xr:revisionPtr revIDLastSave="0" documentId="8_{6A34ADD3-2AFD-433D-8A15-C445DAD36FAE}" xr6:coauthVersionLast="47" xr6:coauthVersionMax="47" xr10:uidLastSave="{00000000-0000-0000-0000-000000000000}"/>
  <bookViews>
    <workbookView xWindow="-120" yWindow="-120" windowWidth="29040" windowHeight="15720" tabRatio="658" firstSheet="4" activeTab="8" xr2:uid="{00000000-000D-0000-FFFF-FFFF00000000}"/>
  </bookViews>
  <sheets>
    <sheet name="試合結果 (1節)" sheetId="122" r:id="rId1"/>
    <sheet name="試合結果 (2節)" sheetId="123" r:id="rId2"/>
    <sheet name="試合結果 (3節)" sheetId="124" r:id="rId3"/>
    <sheet name="試合結果 (4節)" sheetId="125" r:id="rId4"/>
    <sheet name="試合結果 (5節)" sheetId="126" r:id="rId5"/>
    <sheet name="試合結果 (6節)" sheetId="127" r:id="rId6"/>
    <sheet name="試合結果 (7節)" sheetId="128" r:id="rId7"/>
    <sheet name="試合結果 (8節) " sheetId="129" r:id="rId8"/>
    <sheet name="カブス星取表" sheetId="34" r:id="rId9"/>
    <sheet name="カブス順位表" sheetId="9" r:id="rId10"/>
    <sheet name="春季星取表" sheetId="120" r:id="rId11"/>
    <sheet name="春季順位表" sheetId="121" r:id="rId12"/>
  </sheets>
  <definedNames>
    <definedName name="_xlnm.Print_Area" localSheetId="9">カブス順位表!$B$1:$K$22</definedName>
    <definedName name="_xlnm.Print_Area" localSheetId="8">カブス星取表!$C$1:$CE$69</definedName>
    <definedName name="_xlnm.Print_Area" localSheetId="0">'試合結果 (1節)'!$C$1:$K$39</definedName>
    <definedName name="_xlnm.Print_Area" localSheetId="1">'試合結果 (2節)'!$C$1:$K$39</definedName>
    <definedName name="_xlnm.Print_Area" localSheetId="2">'試合結果 (3節)'!$C$1:$K$39</definedName>
    <definedName name="_xlnm.Print_Area" localSheetId="3">'試合結果 (4節)'!$C$1:$K$39</definedName>
    <definedName name="_xlnm.Print_Area" localSheetId="4">'試合結果 (5節)'!$C$1:$K$39</definedName>
    <definedName name="_xlnm.Print_Area" localSheetId="5">'試合結果 (6節)'!$C$1:$K$39</definedName>
    <definedName name="_xlnm.Print_Area" localSheetId="6">'試合結果 (7節)'!$C$1:$K$39</definedName>
    <definedName name="_xlnm.Print_Area" localSheetId="7">'試合結果 (8節) '!$C$1:$K$39</definedName>
    <definedName name="_xlnm.Print_Area" localSheetId="11">春季順位表!$B$1:$K$11</definedName>
    <definedName name="_xlnm.Print_Area" localSheetId="10">春季星取表!$C$1:$AZ$37</definedName>
    <definedName name="q" localSheetId="7">#REF!</definedName>
    <definedName name="q">#REF!</definedName>
    <definedName name="あ" localSheetId="0">#REF!</definedName>
    <definedName name="あ" localSheetId="1">#REF!</definedName>
    <definedName name="あ" localSheetId="2">#REF!</definedName>
    <definedName name="あ" localSheetId="3">#REF!</definedName>
    <definedName name="あ" localSheetId="4">#REF!</definedName>
    <definedName name="あ" localSheetId="5">#REF!</definedName>
    <definedName name="あ" localSheetId="6">#REF!</definedName>
    <definedName name="あ" localSheetId="7">#REF!</definedName>
    <definedName name="あ">#REF!</definedName>
    <definedName name="一部" localSheetId="8">カブス星取表!#REF!</definedName>
    <definedName name="一部" localSheetId="0">#REF!</definedName>
    <definedName name="一部" localSheetId="1">#REF!</definedName>
    <definedName name="一部" localSheetId="2">#REF!</definedName>
    <definedName name="一部" localSheetId="3">#REF!</definedName>
    <definedName name="一部" localSheetId="4">#REF!</definedName>
    <definedName name="一部" localSheetId="5">#REF!</definedName>
    <definedName name="一部" localSheetId="6">#REF!</definedName>
    <definedName name="一部" localSheetId="7">#REF!</definedName>
    <definedName name="一部" localSheetId="10">春季星取表!#REF!</definedName>
    <definedName name="一部">#REF!</definedName>
    <definedName name="一部１">#REF!</definedName>
    <definedName name="三部" localSheetId="8">カブス星取表!#REF!</definedName>
    <definedName name="三部" localSheetId="0">#REF!</definedName>
    <definedName name="三部" localSheetId="1">#REF!</definedName>
    <definedName name="三部" localSheetId="2">#REF!</definedName>
    <definedName name="三部" localSheetId="3">#REF!</definedName>
    <definedName name="三部" localSheetId="4">#REF!</definedName>
    <definedName name="三部" localSheetId="5">#REF!</definedName>
    <definedName name="三部" localSheetId="6">#REF!</definedName>
    <definedName name="三部" localSheetId="7">#REF!</definedName>
    <definedName name="三部" localSheetId="10">春季星取表!#REF!</definedName>
    <definedName name="三部">#REF!</definedName>
    <definedName name="四部" localSheetId="8">カブス星取表!#REF!</definedName>
    <definedName name="四部" localSheetId="0">#REF!</definedName>
    <definedName name="四部" localSheetId="1">#REF!</definedName>
    <definedName name="四部" localSheetId="2">#REF!</definedName>
    <definedName name="四部" localSheetId="3">#REF!</definedName>
    <definedName name="四部" localSheetId="4">#REF!</definedName>
    <definedName name="四部" localSheetId="5">#REF!</definedName>
    <definedName name="四部" localSheetId="6">#REF!</definedName>
    <definedName name="四部" localSheetId="7">#REF!</definedName>
    <definedName name="四部" localSheetId="10">春季星取表!#REF!</definedName>
    <definedName name="四部">#REF!</definedName>
    <definedName name="試合結果3節" localSheetId="7">#REF!</definedName>
    <definedName name="試合結果3節">#REF!</definedName>
    <definedName name="二部" localSheetId="8">カブス星取表!#REF!</definedName>
    <definedName name="二部" localSheetId="0">#REF!</definedName>
    <definedName name="二部" localSheetId="1">#REF!</definedName>
    <definedName name="二部" localSheetId="2">#REF!</definedName>
    <definedName name="二部" localSheetId="3">#REF!</definedName>
    <definedName name="二部" localSheetId="4">#REF!</definedName>
    <definedName name="二部" localSheetId="5">#REF!</definedName>
    <definedName name="二部" localSheetId="6">#REF!</definedName>
    <definedName name="二部" localSheetId="7">#REF!</definedName>
    <definedName name="二部" localSheetId="10">春季星取表!#REF!</definedName>
    <definedName name="二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2" i="120" l="1"/>
  <c r="J16" i="129"/>
  <c r="D16" i="129"/>
  <c r="J4" i="129"/>
  <c r="P2" i="129"/>
  <c r="O2" i="129"/>
  <c r="N1" i="129"/>
  <c r="V34" i="128" l="1"/>
  <c r="P34" i="128"/>
  <c r="J34" i="128"/>
  <c r="D34" i="128"/>
  <c r="V28" i="128"/>
  <c r="P28" i="128"/>
  <c r="J28" i="128"/>
  <c r="D28" i="128"/>
  <c r="V22" i="128"/>
  <c r="P22" i="128"/>
  <c r="J22" i="128"/>
  <c r="D22" i="128"/>
  <c r="V16" i="128"/>
  <c r="P16" i="128"/>
  <c r="J16" i="128"/>
  <c r="D16" i="128"/>
  <c r="V10" i="128"/>
  <c r="P10" i="128"/>
  <c r="J10" i="128"/>
  <c r="D10" i="128"/>
  <c r="V4" i="128"/>
  <c r="P4" i="128"/>
  <c r="J4" i="128"/>
  <c r="D4" i="128"/>
  <c r="P2" i="128"/>
  <c r="O2" i="128"/>
  <c r="N1" i="128"/>
  <c r="R34" i="120"/>
  <c r="R33" i="120"/>
  <c r="P34" i="120"/>
  <c r="P33" i="120"/>
  <c r="R30" i="120"/>
  <c r="R29" i="120"/>
  <c r="P30" i="120"/>
  <c r="P29" i="120"/>
  <c r="O30" i="120"/>
  <c r="O29" i="120"/>
  <c r="M30" i="120"/>
  <c r="M29" i="120"/>
  <c r="X57" i="34"/>
  <c r="V34" i="127"/>
  <c r="P34" i="127"/>
  <c r="J34" i="127"/>
  <c r="D34" i="127"/>
  <c r="V28" i="127"/>
  <c r="P28" i="127"/>
  <c r="J28" i="127"/>
  <c r="D28" i="127"/>
  <c r="V22" i="127"/>
  <c r="P22" i="127"/>
  <c r="J22" i="127"/>
  <c r="D22" i="127"/>
  <c r="V16" i="127"/>
  <c r="P16" i="127"/>
  <c r="J16" i="127"/>
  <c r="D16" i="127"/>
  <c r="V10" i="127"/>
  <c r="P10" i="127"/>
  <c r="J10" i="127"/>
  <c r="D10" i="127"/>
  <c r="V4" i="127"/>
  <c r="P4" i="127"/>
  <c r="J4" i="127"/>
  <c r="D4" i="127"/>
  <c r="P2" i="127"/>
  <c r="O2" i="127"/>
  <c r="N1" i="127"/>
  <c r="V34" i="126"/>
  <c r="P34" i="126"/>
  <c r="J34" i="126"/>
  <c r="D34" i="126"/>
  <c r="V28" i="126"/>
  <c r="P28" i="126"/>
  <c r="J28" i="126"/>
  <c r="D28" i="126"/>
  <c r="V22" i="126"/>
  <c r="P22" i="126"/>
  <c r="J22" i="126"/>
  <c r="D22" i="126"/>
  <c r="V16" i="126"/>
  <c r="P16" i="126"/>
  <c r="J16" i="126"/>
  <c r="D16" i="126"/>
  <c r="V10" i="126"/>
  <c r="P10" i="126"/>
  <c r="J10" i="126"/>
  <c r="D10" i="126"/>
  <c r="V4" i="126"/>
  <c r="P4" i="126"/>
  <c r="J4" i="126"/>
  <c r="D4" i="126"/>
  <c r="P2" i="126"/>
  <c r="O2" i="126"/>
  <c r="N1" i="126"/>
  <c r="BB56" i="34"/>
  <c r="BB48" i="34"/>
  <c r="BB52" i="34"/>
  <c r="L30" i="120"/>
  <c r="J30" i="120"/>
  <c r="L29" i="120"/>
  <c r="J29" i="120"/>
  <c r="V34" i="125"/>
  <c r="J34" i="125"/>
  <c r="D34" i="125"/>
  <c r="V28" i="125"/>
  <c r="P28" i="125"/>
  <c r="J28" i="125"/>
  <c r="D28" i="125"/>
  <c r="V22" i="125"/>
  <c r="P22" i="125"/>
  <c r="J22" i="125"/>
  <c r="D22" i="125"/>
  <c r="V16" i="125"/>
  <c r="P16" i="125"/>
  <c r="J16" i="125"/>
  <c r="D16" i="125"/>
  <c r="V10" i="125"/>
  <c r="P10" i="125"/>
  <c r="J10" i="125"/>
  <c r="D10" i="125"/>
  <c r="V4" i="125"/>
  <c r="P4" i="125"/>
  <c r="J4" i="125"/>
  <c r="D4" i="125"/>
  <c r="P2" i="125"/>
  <c r="O2" i="125"/>
  <c r="N1" i="125"/>
  <c r="V34" i="124"/>
  <c r="P34" i="124"/>
  <c r="J34" i="124"/>
  <c r="D34" i="124"/>
  <c r="V28" i="124"/>
  <c r="P28" i="124"/>
  <c r="J28" i="124"/>
  <c r="D28" i="124"/>
  <c r="V22" i="124"/>
  <c r="P22" i="124"/>
  <c r="J22" i="124"/>
  <c r="D22" i="124"/>
  <c r="V16" i="124"/>
  <c r="P16" i="124"/>
  <c r="J16" i="124"/>
  <c r="D16" i="124"/>
  <c r="V10" i="124"/>
  <c r="P10" i="124"/>
  <c r="J10" i="124"/>
  <c r="D10" i="124"/>
  <c r="V4" i="124"/>
  <c r="P4" i="124"/>
  <c r="J4" i="124"/>
  <c r="D4" i="124"/>
  <c r="P2" i="124"/>
  <c r="O2" i="124"/>
  <c r="N1" i="124"/>
  <c r="R61" i="34" l="1"/>
  <c r="Y29" i="34"/>
  <c r="R62" i="34"/>
  <c r="P62" i="34"/>
  <c r="P61" i="34"/>
  <c r="BH32" i="34"/>
  <c r="BH24" i="34"/>
  <c r="BH28" i="34"/>
  <c r="BH16" i="34"/>
  <c r="BL4" i="34"/>
  <c r="V34" i="123"/>
  <c r="P34" i="123"/>
  <c r="J34" i="123"/>
  <c r="D34" i="123"/>
  <c r="V28" i="123"/>
  <c r="P28" i="123"/>
  <c r="J28" i="123"/>
  <c r="D28" i="123"/>
  <c r="V22" i="123"/>
  <c r="P22" i="123"/>
  <c r="J22" i="123"/>
  <c r="D22" i="123"/>
  <c r="V16" i="123"/>
  <c r="P16" i="123"/>
  <c r="J16" i="123"/>
  <c r="D16" i="123"/>
  <c r="V10" i="123"/>
  <c r="P10" i="123"/>
  <c r="J10" i="123"/>
  <c r="D10" i="123"/>
  <c r="V4" i="123"/>
  <c r="P4" i="123"/>
  <c r="J4" i="123"/>
  <c r="D4" i="123"/>
  <c r="P2" i="123"/>
  <c r="O2" i="123"/>
  <c r="N1" i="123"/>
  <c r="V25" i="120" l="1"/>
  <c r="V26" i="120"/>
  <c r="AA30" i="34"/>
  <c r="AA29" i="34"/>
  <c r="Y30" i="34"/>
  <c r="Y31" i="34"/>
  <c r="L14" i="34"/>
  <c r="L13" i="34"/>
  <c r="L15" i="34" s="1"/>
  <c r="J13" i="34"/>
  <c r="J14" i="34"/>
  <c r="V16" i="122"/>
  <c r="P16" i="122"/>
  <c r="V10" i="122"/>
  <c r="P10" i="122"/>
  <c r="V4" i="122"/>
  <c r="P4" i="122"/>
  <c r="V34" i="122"/>
  <c r="P34" i="122"/>
  <c r="J34" i="122"/>
  <c r="D34" i="122"/>
  <c r="V28" i="122"/>
  <c r="P28" i="122"/>
  <c r="J28" i="122"/>
  <c r="D28" i="122"/>
  <c r="V22" i="122"/>
  <c r="P22" i="122"/>
  <c r="J22" i="122"/>
  <c r="D22" i="122"/>
  <c r="J16" i="122"/>
  <c r="D16" i="122"/>
  <c r="J10" i="122"/>
  <c r="D10" i="122"/>
  <c r="J4" i="122"/>
  <c r="D4" i="122"/>
  <c r="P2" i="122"/>
  <c r="O2" i="122"/>
  <c r="N1" i="122"/>
  <c r="X26" i="120"/>
  <c r="V33" i="120"/>
  <c r="U34" i="120"/>
  <c r="S34" i="120"/>
  <c r="O34" i="120"/>
  <c r="M34" i="120"/>
  <c r="L34" i="120"/>
  <c r="J34" i="120"/>
  <c r="J33" i="120"/>
  <c r="Y29" i="120"/>
  <c r="X30" i="120"/>
  <c r="X29" i="120"/>
  <c r="V30" i="120"/>
  <c r="V29" i="120"/>
  <c r="U29" i="120"/>
  <c r="U30" i="120"/>
  <c r="S30" i="120"/>
  <c r="U26" i="120"/>
  <c r="S26" i="120"/>
  <c r="R26" i="120"/>
  <c r="P26" i="120"/>
  <c r="O26" i="120"/>
  <c r="M26" i="120"/>
  <c r="L26" i="120"/>
  <c r="J26" i="120"/>
  <c r="Y30" i="120"/>
  <c r="AA30" i="120"/>
  <c r="AW33" i="34"/>
  <c r="AB62" i="34"/>
  <c r="AB61" i="34"/>
  <c r="AG58" i="34"/>
  <c r="AS66" i="34"/>
  <c r="AS65" i="34"/>
  <c r="AQ66" i="34"/>
  <c r="AQ65" i="34"/>
  <c r="AP66" i="34"/>
  <c r="AP65" i="34"/>
  <c r="AN66" i="34"/>
  <c r="AN65" i="34"/>
  <c r="AM66" i="34"/>
  <c r="AK66" i="34"/>
  <c r="AK65" i="34"/>
  <c r="AM65" i="34"/>
  <c r="AH67" i="34"/>
  <c r="AJ67" i="34"/>
  <c r="AJ66" i="34"/>
  <c r="AJ65" i="34"/>
  <c r="AH66" i="34"/>
  <c r="AH65" i="34"/>
  <c r="AG66" i="34"/>
  <c r="AE66" i="34"/>
  <c r="AA66" i="34"/>
  <c r="Y66" i="34"/>
  <c r="X66" i="34"/>
  <c r="V66" i="34"/>
  <c r="U66" i="34"/>
  <c r="S66" i="34"/>
  <c r="R66" i="34"/>
  <c r="P66" i="34"/>
  <c r="O66" i="34"/>
  <c r="M66" i="34"/>
  <c r="L66" i="34"/>
  <c r="J66" i="34"/>
  <c r="AA62" i="34"/>
  <c r="Y62" i="34"/>
  <c r="O62" i="34"/>
  <c r="X62" i="34"/>
  <c r="V62" i="34"/>
  <c r="U62" i="34"/>
  <c r="S62" i="34"/>
  <c r="S61" i="34"/>
  <c r="O61" i="34"/>
  <c r="M62" i="34"/>
  <c r="M61" i="34"/>
  <c r="J62" i="34"/>
  <c r="J61" i="34"/>
  <c r="AE61" i="34"/>
  <c r="AD62" i="34"/>
  <c r="AD61" i="34"/>
  <c r="AE58" i="34"/>
  <c r="M58" i="34"/>
  <c r="AG61" i="34"/>
  <c r="AG62" i="34"/>
  <c r="AE62" i="34"/>
  <c r="AH61" i="34"/>
  <c r="AH62" i="34"/>
  <c r="AJ62" i="34"/>
  <c r="AK62" i="34"/>
  <c r="AM62" i="34"/>
  <c r="J58" i="34"/>
  <c r="L58" i="34"/>
  <c r="O58" i="34"/>
  <c r="P58" i="34"/>
  <c r="R58" i="34"/>
  <c r="S58" i="34"/>
  <c r="U58" i="34"/>
  <c r="V58" i="34"/>
  <c r="X58" i="34"/>
  <c r="Y58" i="34"/>
  <c r="AA58" i="34"/>
  <c r="AB58" i="34"/>
  <c r="AD58" i="34"/>
  <c r="AD57" i="34"/>
  <c r="AE57" i="34"/>
  <c r="AG57" i="34"/>
  <c r="AA54" i="34"/>
  <c r="S5" i="34"/>
  <c r="Y5" i="34"/>
  <c r="AA5" i="34"/>
  <c r="Y6" i="34"/>
  <c r="AA6" i="34"/>
  <c r="U13" i="34"/>
  <c r="AA17" i="34"/>
  <c r="O9" i="34"/>
  <c r="S13" i="34"/>
  <c r="R13" i="34"/>
  <c r="M9" i="34"/>
  <c r="L18" i="34"/>
  <c r="J18" i="34"/>
  <c r="L17" i="34"/>
  <c r="J17" i="34"/>
  <c r="U17" i="34"/>
  <c r="U6" i="34"/>
  <c r="BH12" i="34"/>
  <c r="M7" i="120"/>
  <c r="V7" i="34"/>
  <c r="J9" i="34"/>
  <c r="J10" i="34"/>
  <c r="L10" i="34"/>
  <c r="AB3" i="120"/>
  <c r="AB7" i="120"/>
  <c r="AD7" i="120"/>
  <c r="AB11" i="120"/>
  <c r="AD11" i="120"/>
  <c r="AB15" i="120"/>
  <c r="AD15" i="120"/>
  <c r="AB19" i="120"/>
  <c r="AD19" i="120"/>
  <c r="AD27" i="120"/>
  <c r="AB23" i="120"/>
  <c r="AD23" i="120"/>
  <c r="AB33" i="120"/>
  <c r="AB35" i="120" s="1"/>
  <c r="AD33" i="120"/>
  <c r="AD35" i="120" s="1"/>
  <c r="AB34" i="120"/>
  <c r="AD34" i="120"/>
  <c r="AA29" i="120"/>
  <c r="AJ28" i="120"/>
  <c r="AL28" i="120"/>
  <c r="AN28" i="120"/>
  <c r="S29" i="120"/>
  <c r="AE31" i="120"/>
  <c r="AG31" i="120"/>
  <c r="BC29" i="34"/>
  <c r="BE29" i="34"/>
  <c r="BC30" i="34"/>
  <c r="BE30" i="34"/>
  <c r="BB30" i="34"/>
  <c r="BB29" i="34"/>
  <c r="AT33" i="34" s="1"/>
  <c r="AT34" i="34" s="1"/>
  <c r="AZ29" i="34"/>
  <c r="AW25" i="34"/>
  <c r="AY25" i="34"/>
  <c r="AZ25" i="34"/>
  <c r="BB25" i="34"/>
  <c r="BC25" i="34"/>
  <c r="BE25" i="34"/>
  <c r="AW26" i="34"/>
  <c r="AY26" i="34"/>
  <c r="AZ26" i="34"/>
  <c r="BB26" i="34"/>
  <c r="BC26" i="34"/>
  <c r="BE26" i="34"/>
  <c r="AV26" i="34"/>
  <c r="AT26" i="34"/>
  <c r="AV25" i="34"/>
  <c r="AT25" i="34"/>
  <c r="AQ21" i="34"/>
  <c r="AS21" i="34"/>
  <c r="AT21" i="34"/>
  <c r="AV21" i="34"/>
  <c r="AW21" i="34"/>
  <c r="AY21" i="34"/>
  <c r="AZ21" i="34"/>
  <c r="BC21" i="34"/>
  <c r="BE21" i="34"/>
  <c r="AQ22" i="34"/>
  <c r="AS22" i="34"/>
  <c r="AT22" i="34"/>
  <c r="AV22" i="34"/>
  <c r="AW22" i="34"/>
  <c r="AY22" i="34"/>
  <c r="AZ22" i="34"/>
  <c r="BC22" i="34"/>
  <c r="BE22" i="34"/>
  <c r="AP22" i="34"/>
  <c r="AN22" i="34"/>
  <c r="AP21" i="34"/>
  <c r="AK17" i="34"/>
  <c r="AM17" i="34"/>
  <c r="AN17" i="34"/>
  <c r="AP17" i="34"/>
  <c r="AQ17" i="34"/>
  <c r="AS17" i="34"/>
  <c r="AT17" i="34"/>
  <c r="AV17" i="34"/>
  <c r="AW17" i="34"/>
  <c r="AY17" i="34"/>
  <c r="BC17" i="34"/>
  <c r="BE17" i="34"/>
  <c r="AK18" i="34"/>
  <c r="AM18" i="34"/>
  <c r="AN18" i="34"/>
  <c r="AP18" i="34"/>
  <c r="AQ18" i="34"/>
  <c r="AS18" i="34"/>
  <c r="AV18" i="34"/>
  <c r="AW18" i="34"/>
  <c r="AY18" i="34"/>
  <c r="AZ18" i="34"/>
  <c r="BC18" i="34"/>
  <c r="BE18" i="34"/>
  <c r="AJ18" i="34"/>
  <c r="AB22" i="34" s="1"/>
  <c r="AH18" i="34"/>
  <c r="AD22" i="34" s="1"/>
  <c r="AJ17" i="34"/>
  <c r="AB21" i="34" s="1"/>
  <c r="AH17" i="34"/>
  <c r="AD21" i="34" s="1"/>
  <c r="AE13" i="34"/>
  <c r="AG13" i="34"/>
  <c r="AJ13" i="34"/>
  <c r="AK13" i="34"/>
  <c r="AM13" i="34"/>
  <c r="AN13" i="34"/>
  <c r="AP13" i="34"/>
  <c r="AQ13" i="34"/>
  <c r="AS13" i="34"/>
  <c r="AT13" i="34"/>
  <c r="AV13" i="34"/>
  <c r="AW13" i="34"/>
  <c r="AY13" i="34"/>
  <c r="AZ13" i="34"/>
  <c r="BB13" i="34"/>
  <c r="BC13" i="34"/>
  <c r="BE13" i="34"/>
  <c r="AE14" i="34"/>
  <c r="AG14" i="34"/>
  <c r="AJ14" i="34"/>
  <c r="AK14" i="34"/>
  <c r="AM14" i="34"/>
  <c r="AN14" i="34"/>
  <c r="AP14" i="34"/>
  <c r="AQ14" i="34"/>
  <c r="AS14" i="34"/>
  <c r="AT14" i="34"/>
  <c r="AV14" i="34"/>
  <c r="AW14" i="34"/>
  <c r="AY14" i="34"/>
  <c r="AZ14" i="34"/>
  <c r="BB14" i="34"/>
  <c r="BC14" i="34"/>
  <c r="BE14" i="34"/>
  <c r="AD14" i="34"/>
  <c r="AB14" i="34"/>
  <c r="AD13" i="34"/>
  <c r="AB13" i="34"/>
  <c r="X17" i="34" s="1"/>
  <c r="Y9" i="34"/>
  <c r="AA9" i="34"/>
  <c r="AB9" i="34"/>
  <c r="AD9" i="34"/>
  <c r="AE9" i="34"/>
  <c r="AG9" i="34"/>
  <c r="AJ9" i="34"/>
  <c r="P21" i="34" s="1"/>
  <c r="AK9" i="34"/>
  <c r="AM9" i="34"/>
  <c r="AN9" i="34"/>
  <c r="AP9" i="34"/>
  <c r="AQ9" i="34"/>
  <c r="AS9" i="34"/>
  <c r="AT9" i="34"/>
  <c r="AV9" i="34"/>
  <c r="AW9" i="34"/>
  <c r="AY9" i="34"/>
  <c r="AZ9" i="34"/>
  <c r="BB9" i="34"/>
  <c r="BC9" i="34"/>
  <c r="BE9" i="34"/>
  <c r="Y10" i="34"/>
  <c r="AA10" i="34"/>
  <c r="AB10" i="34"/>
  <c r="AD10" i="34"/>
  <c r="AE10" i="34"/>
  <c r="AG10" i="34"/>
  <c r="AH10" i="34"/>
  <c r="AJ10" i="34"/>
  <c r="AK10" i="34"/>
  <c r="AM10" i="34"/>
  <c r="AN10" i="34"/>
  <c r="AP10" i="34"/>
  <c r="AQ10" i="34"/>
  <c r="AS10" i="34"/>
  <c r="AV10" i="34"/>
  <c r="AW10" i="34"/>
  <c r="AY10" i="34"/>
  <c r="AZ10" i="34"/>
  <c r="BB10" i="34"/>
  <c r="BC10" i="34"/>
  <c r="BE10" i="34"/>
  <c r="X10" i="34"/>
  <c r="V10" i="34"/>
  <c r="X9" i="34"/>
  <c r="P13" i="34" s="1"/>
  <c r="P5" i="34"/>
  <c r="L9" i="34" s="1"/>
  <c r="U5" i="34"/>
  <c r="S6" i="34"/>
  <c r="AK67" i="34"/>
  <c r="AM67" i="34"/>
  <c r="AM61" i="34"/>
  <c r="AK61" i="34"/>
  <c r="M57" i="34"/>
  <c r="O57" i="34"/>
  <c r="AQ67" i="34"/>
  <c r="P14" i="34" l="1"/>
  <c r="R14" i="34"/>
  <c r="AG63" i="34"/>
  <c r="AE63" i="34"/>
  <c r="AK63" i="34"/>
  <c r="O59" i="34"/>
  <c r="R31" i="120"/>
  <c r="O31" i="120"/>
  <c r="M31" i="120"/>
  <c r="AB27" i="120"/>
  <c r="Y31" i="120"/>
  <c r="P31" i="120"/>
  <c r="U31" i="120"/>
  <c r="S31" i="120"/>
  <c r="AP28" i="120"/>
  <c r="AH28" i="120"/>
  <c r="V31" i="120"/>
  <c r="J31" i="120"/>
  <c r="X31" i="120"/>
  <c r="L31" i="120"/>
  <c r="AM63" i="34"/>
  <c r="AS67" i="34"/>
  <c r="AA65" i="34"/>
  <c r="AD65" i="34"/>
  <c r="Y65" i="34"/>
  <c r="U61" i="34"/>
  <c r="AA61" i="34"/>
  <c r="Y61" i="34"/>
  <c r="S65" i="34"/>
  <c r="U65" i="34"/>
  <c r="BB64" i="34"/>
  <c r="AJ61" i="34"/>
  <c r="AQ55" i="34"/>
  <c r="AA57" i="34"/>
  <c r="AA59" i="34" s="1"/>
  <c r="Y57" i="34"/>
  <c r="AG65" i="34"/>
  <c r="AE65" i="34"/>
  <c r="R65" i="34"/>
  <c r="P65" i="34"/>
  <c r="U57" i="34"/>
  <c r="S57" i="34"/>
  <c r="X61" i="34"/>
  <c r="V61" i="34"/>
  <c r="O65" i="34"/>
  <c r="M65" i="34"/>
  <c r="X25" i="120"/>
  <c r="AA31" i="120" l="1"/>
  <c r="AT28" i="120" s="1"/>
  <c r="AR28" i="120"/>
  <c r="R57" i="34"/>
  <c r="P57" i="34"/>
  <c r="J65" i="34"/>
  <c r="L65" i="34"/>
  <c r="U33" i="120"/>
  <c r="S33" i="120"/>
  <c r="R25" i="120"/>
  <c r="P25" i="120"/>
  <c r="AE15" i="120"/>
  <c r="AB57" i="34"/>
  <c r="X65" i="34"/>
  <c r="V65" i="34"/>
  <c r="AT51" i="34"/>
  <c r="U25" i="120"/>
  <c r="S25" i="120"/>
  <c r="Y19" i="120"/>
  <c r="L33" i="120"/>
  <c r="O25" i="120"/>
  <c r="M25" i="120"/>
  <c r="AV33" i="34"/>
  <c r="AV34" i="34"/>
  <c r="V57" i="34"/>
  <c r="L25" i="120"/>
  <c r="J25" i="120"/>
  <c r="O33" i="120"/>
  <c r="M33" i="120"/>
  <c r="L57" i="34"/>
  <c r="J57" i="34"/>
  <c r="AD66" i="34"/>
  <c r="AB66" i="34"/>
  <c r="AB65" i="34"/>
  <c r="AN32" i="120"/>
  <c r="AN24" i="120"/>
  <c r="AN20" i="120"/>
  <c r="AN16" i="120"/>
  <c r="AN12" i="120"/>
  <c r="AN8" i="120"/>
  <c r="AN4" i="120"/>
  <c r="AL32" i="120"/>
  <c r="AL24" i="120"/>
  <c r="AL20" i="120"/>
  <c r="AL16" i="120"/>
  <c r="AL12" i="120"/>
  <c r="AL8" i="120"/>
  <c r="AL4" i="120"/>
  <c r="AJ32" i="120"/>
  <c r="AJ24" i="120"/>
  <c r="AJ20" i="120"/>
  <c r="AJ16" i="120"/>
  <c r="AJ12" i="120"/>
  <c r="AJ8" i="120"/>
  <c r="AJ4" i="120"/>
  <c r="BF64" i="34"/>
  <c r="BF60" i="34"/>
  <c r="BF56" i="34"/>
  <c r="BF52" i="34"/>
  <c r="BF48" i="34"/>
  <c r="BF44" i="34"/>
  <c r="BF40" i="34"/>
  <c r="BD64" i="34"/>
  <c r="BD60" i="34"/>
  <c r="BD56" i="34"/>
  <c r="BD52" i="34"/>
  <c r="BD48" i="34"/>
  <c r="BD44" i="34"/>
  <c r="BD40" i="34"/>
  <c r="BB60" i="34"/>
  <c r="BB44" i="34"/>
  <c r="BB40" i="34"/>
  <c r="BL32" i="34"/>
  <c r="BL28" i="34"/>
  <c r="BL24" i="34"/>
  <c r="BL20" i="34"/>
  <c r="BL16" i="34"/>
  <c r="BL12" i="34"/>
  <c r="BL8" i="34"/>
  <c r="BJ24" i="34"/>
  <c r="BJ20" i="34"/>
  <c r="BJ16" i="34"/>
  <c r="BJ12" i="34"/>
  <c r="BJ8" i="34"/>
  <c r="BJ4" i="34"/>
  <c r="BJ28" i="34"/>
  <c r="BH4" i="34"/>
  <c r="BH20" i="34"/>
  <c r="BH8" i="34"/>
  <c r="AZ52" i="34" l="1"/>
  <c r="BF4" i="34"/>
  <c r="AZ44" i="34"/>
  <c r="AZ48" i="34"/>
  <c r="AV28" i="120"/>
  <c r="BA28" i="120" s="1"/>
  <c r="BH44" i="34"/>
  <c r="BN4" i="34"/>
  <c r="BH60" i="34"/>
  <c r="BH64" i="34"/>
  <c r="BN8" i="34"/>
  <c r="BN24" i="34"/>
  <c r="BH48" i="34"/>
  <c r="AP12" i="120"/>
  <c r="BN12" i="34"/>
  <c r="BN16" i="34"/>
  <c r="AP4" i="120"/>
  <c r="AP20" i="120"/>
  <c r="AZ40" i="34"/>
  <c r="BH56" i="34"/>
  <c r="AH12" i="120"/>
  <c r="AP32" i="120"/>
  <c r="AZ56" i="34"/>
  <c r="BH52" i="34"/>
  <c r="BN28" i="34"/>
  <c r="AP16" i="120"/>
  <c r="AH8" i="120"/>
  <c r="AH24" i="120"/>
  <c r="AP24" i="120"/>
  <c r="AH32" i="120"/>
  <c r="AP8" i="120"/>
  <c r="BH40" i="34"/>
  <c r="AZ64" i="34"/>
  <c r="BN20" i="34"/>
  <c r="AH4" i="120"/>
  <c r="AH20" i="120"/>
  <c r="AZ60" i="34"/>
  <c r="AH16" i="120"/>
  <c r="L62" i="34"/>
  <c r="L61" i="34"/>
  <c r="X34" i="120"/>
  <c r="X33" i="120"/>
  <c r="V34" i="120"/>
  <c r="AA33" i="120"/>
  <c r="AA34" i="120"/>
  <c r="Y34" i="120"/>
  <c r="Y33" i="120"/>
  <c r="S35" i="120"/>
  <c r="AG27" i="120"/>
  <c r="AE27" i="120"/>
  <c r="AE3" i="120"/>
  <c r="Y3" i="120"/>
  <c r="AA23" i="120"/>
  <c r="V27" i="120" s="1"/>
  <c r="Y23" i="120"/>
  <c r="AA19" i="120"/>
  <c r="AA15" i="120"/>
  <c r="Y15" i="120"/>
  <c r="AA11" i="120"/>
  <c r="Y11" i="120"/>
  <c r="AA7" i="120"/>
  <c r="Y7" i="120"/>
  <c r="U35" i="120"/>
  <c r="R35" i="120"/>
  <c r="M35" i="120"/>
  <c r="L35" i="120"/>
  <c r="J35" i="120"/>
  <c r="Y35" i="120" l="1"/>
  <c r="AA35" i="120"/>
  <c r="P35" i="120"/>
  <c r="X35" i="120"/>
  <c r="V35" i="120"/>
  <c r="O35" i="120"/>
  <c r="AP19" i="34"/>
  <c r="AN19" i="34"/>
  <c r="AT39" i="34"/>
  <c r="AH39" i="34"/>
  <c r="AN39" i="34"/>
  <c r="BY38" i="34"/>
  <c r="AY67" i="34"/>
  <c r="AW67" i="34"/>
  <c r="AV67" i="34"/>
  <c r="AT67" i="34"/>
  <c r="AP67" i="34"/>
  <c r="AN67" i="34"/>
  <c r="AY63" i="34"/>
  <c r="AW63" i="34"/>
  <c r="AV63" i="34"/>
  <c r="AT63" i="34"/>
  <c r="AY59" i="34"/>
  <c r="AW59" i="34"/>
  <c r="AV59" i="34"/>
  <c r="AT59" i="34"/>
  <c r="AS59" i="34"/>
  <c r="AQ59" i="34"/>
  <c r="AP59" i="34"/>
  <c r="AN59" i="34"/>
  <c r="AY55" i="34"/>
  <c r="AW55" i="34"/>
  <c r="AV55" i="34"/>
  <c r="AT55" i="34"/>
  <c r="AS55" i="34"/>
  <c r="AP55" i="34"/>
  <c r="AB63" i="34" s="1"/>
  <c r="AN55" i="34"/>
  <c r="AY51" i="34"/>
  <c r="AW51" i="34"/>
  <c r="AV51" i="34"/>
  <c r="AS51" i="34"/>
  <c r="AQ51" i="34"/>
  <c r="AP51" i="34"/>
  <c r="AN51" i="34"/>
  <c r="AY47" i="34"/>
  <c r="AW47" i="34"/>
  <c r="AV47" i="34"/>
  <c r="AT47" i="34"/>
  <c r="AS47" i="34"/>
  <c r="AQ47" i="34"/>
  <c r="AP47" i="34"/>
  <c r="AN47" i="34"/>
  <c r="AY43" i="34"/>
  <c r="AW43" i="34"/>
  <c r="AV43" i="34"/>
  <c r="AT43" i="34"/>
  <c r="AS43" i="34"/>
  <c r="M63" i="34" s="1"/>
  <c r="AQ43" i="34"/>
  <c r="O63" i="34" s="1"/>
  <c r="AP43" i="34"/>
  <c r="AN43" i="34"/>
  <c r="AA63" i="34"/>
  <c r="Y63" i="34"/>
  <c r="U63" i="34"/>
  <c r="S63" i="34"/>
  <c r="AJ63" i="34"/>
  <c r="AH63" i="34"/>
  <c r="AD63" i="34"/>
  <c r="X63" i="34"/>
  <c r="V63" i="34"/>
  <c r="R63" i="34"/>
  <c r="P63" i="34"/>
  <c r="AE59" i="34"/>
  <c r="AD59" i="34"/>
  <c r="AB59" i="34"/>
  <c r="Y59" i="34"/>
  <c r="X59" i="34"/>
  <c r="V59" i="34"/>
  <c r="U59" i="34"/>
  <c r="S59" i="34"/>
  <c r="R59" i="34"/>
  <c r="P59" i="34"/>
  <c r="L59" i="34"/>
  <c r="J59" i="34"/>
  <c r="AR32" i="120" l="1"/>
  <c r="AT32" i="120"/>
  <c r="AV32" i="120" l="1"/>
  <c r="BA32" i="120" s="1"/>
  <c r="X27" i="120" l="1"/>
  <c r="S27" i="120"/>
  <c r="R27" i="120"/>
  <c r="U22" i="120"/>
  <c r="U21" i="120"/>
  <c r="S22" i="120"/>
  <c r="S21" i="120"/>
  <c r="R22" i="120"/>
  <c r="R21" i="120"/>
  <c r="P22" i="120"/>
  <c r="P21" i="120"/>
  <c r="P23" i="120" s="1"/>
  <c r="O22" i="120"/>
  <c r="O21" i="120"/>
  <c r="M22" i="120"/>
  <c r="M21" i="120"/>
  <c r="M23" i="120" s="1"/>
  <c r="L22" i="120"/>
  <c r="L21" i="120"/>
  <c r="J22" i="120"/>
  <c r="J21" i="120"/>
  <c r="R18" i="120"/>
  <c r="R17" i="120"/>
  <c r="R19" i="120" s="1"/>
  <c r="P18" i="120"/>
  <c r="P17" i="120"/>
  <c r="P19" i="120" s="1"/>
  <c r="O18" i="120"/>
  <c r="O17" i="120"/>
  <c r="O19" i="120" s="1"/>
  <c r="M18" i="120"/>
  <c r="M17" i="120"/>
  <c r="M19" i="120" s="1"/>
  <c r="L18" i="120"/>
  <c r="L17" i="120"/>
  <c r="J18" i="120"/>
  <c r="J17" i="120"/>
  <c r="O14" i="120"/>
  <c r="O13" i="120"/>
  <c r="M14" i="120"/>
  <c r="M13" i="120"/>
  <c r="L14" i="120"/>
  <c r="L15" i="120" s="1"/>
  <c r="L13" i="120"/>
  <c r="J14" i="120"/>
  <c r="J13" i="120"/>
  <c r="L10" i="120"/>
  <c r="L9" i="120"/>
  <c r="J10" i="120"/>
  <c r="J9" i="120"/>
  <c r="J11" i="120" s="1"/>
  <c r="I3" i="121"/>
  <c r="B1" i="121"/>
  <c r="U27" i="120"/>
  <c r="L27" i="120"/>
  <c r="J27" i="120"/>
  <c r="AG23" i="120"/>
  <c r="AE23" i="120"/>
  <c r="AG19" i="120"/>
  <c r="AE19" i="120"/>
  <c r="X19" i="120"/>
  <c r="V19" i="120"/>
  <c r="AG15" i="120"/>
  <c r="X15" i="120"/>
  <c r="V15" i="120"/>
  <c r="U15" i="120"/>
  <c r="S15" i="120"/>
  <c r="AG11" i="120"/>
  <c r="AE11" i="120"/>
  <c r="X11" i="120"/>
  <c r="V11" i="120"/>
  <c r="U11" i="120"/>
  <c r="S11" i="120"/>
  <c r="R11" i="120"/>
  <c r="P11" i="120"/>
  <c r="AG7" i="120"/>
  <c r="AE7" i="120"/>
  <c r="X7" i="120"/>
  <c r="V7" i="120"/>
  <c r="U7" i="120"/>
  <c r="S7" i="120"/>
  <c r="R7" i="120"/>
  <c r="P7" i="120"/>
  <c r="O7" i="120"/>
  <c r="V3" i="120"/>
  <c r="S3" i="120"/>
  <c r="P3" i="120"/>
  <c r="M3" i="120"/>
  <c r="J3" i="120"/>
  <c r="R23" i="120" l="1"/>
  <c r="L23" i="120"/>
  <c r="O23" i="120"/>
  <c r="J23" i="120"/>
  <c r="J15" i="120"/>
  <c r="U23" i="120"/>
  <c r="AT20" i="120" s="1"/>
  <c r="S23" i="120"/>
  <c r="AR20" i="120" s="1"/>
  <c r="L11" i="120"/>
  <c r="AT8" i="120" s="1"/>
  <c r="AR4" i="120"/>
  <c r="AT4" i="120"/>
  <c r="AR8" i="120"/>
  <c r="P27" i="120"/>
  <c r="O27" i="120"/>
  <c r="AT24" i="120" s="1"/>
  <c r="M27" i="120"/>
  <c r="O15" i="120"/>
  <c r="AT12" i="120" s="1"/>
  <c r="L19" i="120"/>
  <c r="AT16" i="120" s="1"/>
  <c r="J19" i="120"/>
  <c r="AR16" i="120" s="1"/>
  <c r="M15" i="120"/>
  <c r="AD67" i="34"/>
  <c r="J67" i="34"/>
  <c r="AG67" i="34"/>
  <c r="AE67" i="34"/>
  <c r="AB67" i="34"/>
  <c r="AA67" i="34"/>
  <c r="Y67" i="34"/>
  <c r="U67" i="34"/>
  <c r="S67" i="34"/>
  <c r="R67" i="34"/>
  <c r="P67" i="34"/>
  <c r="O67" i="34"/>
  <c r="M67" i="34"/>
  <c r="L67" i="34"/>
  <c r="AM55" i="34"/>
  <c r="AK55" i="34"/>
  <c r="AG59" i="34" s="1"/>
  <c r="BL56" i="34" s="1"/>
  <c r="AJ55" i="34"/>
  <c r="AH55" i="34"/>
  <c r="Y54" i="34"/>
  <c r="X54" i="34"/>
  <c r="V54" i="34"/>
  <c r="U54" i="34"/>
  <c r="S54" i="34"/>
  <c r="R54" i="34"/>
  <c r="P54" i="34"/>
  <c r="O54" i="34"/>
  <c r="M54" i="34"/>
  <c r="L54" i="34"/>
  <c r="J54" i="34"/>
  <c r="AA53" i="34"/>
  <c r="Y53" i="34"/>
  <c r="X53" i="34"/>
  <c r="V53" i="34"/>
  <c r="U53" i="34"/>
  <c r="S53" i="34"/>
  <c r="R53" i="34"/>
  <c r="P53" i="34"/>
  <c r="O53" i="34"/>
  <c r="M53" i="34"/>
  <c r="L53" i="34"/>
  <c r="J53" i="34"/>
  <c r="AM51" i="34"/>
  <c r="AK51" i="34"/>
  <c r="AJ51" i="34"/>
  <c r="AH51" i="34"/>
  <c r="AG51" i="34"/>
  <c r="AE51" i="34"/>
  <c r="AD51" i="34"/>
  <c r="AB51" i="34"/>
  <c r="U50" i="34"/>
  <c r="S50" i="34"/>
  <c r="R50" i="34"/>
  <c r="P50" i="34"/>
  <c r="O50" i="34"/>
  <c r="M50" i="34"/>
  <c r="L50" i="34"/>
  <c r="J50" i="34"/>
  <c r="U49" i="34"/>
  <c r="U51" i="34" s="1"/>
  <c r="S49" i="34"/>
  <c r="S51" i="34" s="1"/>
  <c r="R49" i="34"/>
  <c r="R51" i="34" s="1"/>
  <c r="P49" i="34"/>
  <c r="P51" i="34" s="1"/>
  <c r="O49" i="34"/>
  <c r="O51" i="34" s="1"/>
  <c r="M49" i="34"/>
  <c r="M51" i="34" s="1"/>
  <c r="L49" i="34"/>
  <c r="L51" i="34" s="1"/>
  <c r="J49" i="34"/>
  <c r="J51" i="34" s="1"/>
  <c r="AM47" i="34"/>
  <c r="AK47" i="34"/>
  <c r="AJ47" i="34"/>
  <c r="AH47" i="34"/>
  <c r="AG47" i="34"/>
  <c r="AE47" i="34"/>
  <c r="AD47" i="34"/>
  <c r="AB47" i="34"/>
  <c r="AA47" i="34"/>
  <c r="Y47" i="34"/>
  <c r="X47" i="34"/>
  <c r="V47" i="34"/>
  <c r="O46" i="34"/>
  <c r="M46" i="34"/>
  <c r="L46" i="34"/>
  <c r="J46" i="34"/>
  <c r="O45" i="34"/>
  <c r="M45" i="34"/>
  <c r="L45" i="34"/>
  <c r="J45" i="34"/>
  <c r="AM43" i="34"/>
  <c r="M59" i="34" s="1"/>
  <c r="BJ56" i="34" s="1"/>
  <c r="AK43" i="34"/>
  <c r="AJ43" i="34"/>
  <c r="AH43" i="34"/>
  <c r="AG43" i="34"/>
  <c r="AE43" i="34"/>
  <c r="AD43" i="34"/>
  <c r="AB43" i="34"/>
  <c r="AA43" i="34"/>
  <c r="Y43" i="34"/>
  <c r="X43" i="34"/>
  <c r="V43" i="34"/>
  <c r="U43" i="34"/>
  <c r="S43" i="34"/>
  <c r="R43" i="34"/>
  <c r="P43" i="34"/>
  <c r="AB39" i="34"/>
  <c r="V39" i="34"/>
  <c r="P39" i="34"/>
  <c r="J39" i="34"/>
  <c r="BN56" i="34" l="1"/>
  <c r="BS56" i="34" s="1"/>
  <c r="AR12" i="120"/>
  <c r="AV12" i="120" s="1"/>
  <c r="BA12" i="120" s="1"/>
  <c r="BJ40" i="34"/>
  <c r="BJ48" i="34"/>
  <c r="BL40" i="34"/>
  <c r="BL48" i="34"/>
  <c r="M47" i="34"/>
  <c r="O47" i="34"/>
  <c r="P55" i="34"/>
  <c r="J47" i="34"/>
  <c r="BJ44" i="34" s="1"/>
  <c r="L47" i="34"/>
  <c r="R55" i="34"/>
  <c r="M55" i="34"/>
  <c r="O55" i="34"/>
  <c r="S55" i="34"/>
  <c r="U55" i="34"/>
  <c r="J55" i="34"/>
  <c r="V55" i="34"/>
  <c r="L55" i="34"/>
  <c r="X55" i="34"/>
  <c r="Y55" i="34"/>
  <c r="AA55" i="34"/>
  <c r="AV20" i="120"/>
  <c r="BA20" i="120" s="1"/>
  <c r="AR24" i="120"/>
  <c r="AV24" i="120" s="1"/>
  <c r="BA24" i="120" s="1"/>
  <c r="V67" i="34"/>
  <c r="BJ64" i="34" s="1"/>
  <c r="X67" i="34"/>
  <c r="BL64" i="34" s="1"/>
  <c r="AV4" i="120"/>
  <c r="BA4" i="120" s="1"/>
  <c r="AV8" i="120"/>
  <c r="BA8" i="120" s="1"/>
  <c r="AV16" i="120"/>
  <c r="BA16" i="120" s="1"/>
  <c r="BC31" i="34"/>
  <c r="BE31" i="34"/>
  <c r="AY33" i="34"/>
  <c r="AY34" i="34"/>
  <c r="AW34" i="34"/>
  <c r="BJ32" i="34"/>
  <c r="BN32" i="34" s="1"/>
  <c r="AQ15" i="34"/>
  <c r="AS15" i="34"/>
  <c r="Y25" i="34"/>
  <c r="Y26" i="34"/>
  <c r="AA25" i="34"/>
  <c r="AA26" i="34"/>
  <c r="AK11" i="34"/>
  <c r="AM11" i="34"/>
  <c r="U21" i="34"/>
  <c r="U22" i="34"/>
  <c r="AG21" i="34"/>
  <c r="AG22" i="34"/>
  <c r="S21" i="34"/>
  <c r="S22" i="34"/>
  <c r="AE21" i="34"/>
  <c r="AE23" i="34" s="1"/>
  <c r="AE22" i="34"/>
  <c r="AK19" i="34"/>
  <c r="M17" i="34"/>
  <c r="M18" i="34"/>
  <c r="AM19" i="34"/>
  <c r="O17" i="34"/>
  <c r="O18" i="34"/>
  <c r="O19" i="34" s="1"/>
  <c r="AE7" i="34"/>
  <c r="AG7" i="34"/>
  <c r="AT7" i="34"/>
  <c r="AB7" i="34"/>
  <c r="P7" i="34"/>
  <c r="L11" i="34" s="1"/>
  <c r="AH7" i="34"/>
  <c r="AZ7" i="34"/>
  <c r="AK7" i="34"/>
  <c r="AW7" i="34"/>
  <c r="BC7" i="34"/>
  <c r="Y7" i="34"/>
  <c r="S7" i="34"/>
  <c r="AQ7" i="34"/>
  <c r="AN7" i="34"/>
  <c r="AV7" i="34"/>
  <c r="AD7" i="34"/>
  <c r="R7" i="34"/>
  <c r="AJ7" i="34"/>
  <c r="BB7" i="34"/>
  <c r="AM7" i="34"/>
  <c r="AY7" i="34"/>
  <c r="BE7" i="34"/>
  <c r="AA7" i="34"/>
  <c r="U7" i="34"/>
  <c r="AS7" i="34"/>
  <c r="X7" i="34"/>
  <c r="J15" i="34" s="1"/>
  <c r="AP7" i="34"/>
  <c r="L29" i="34"/>
  <c r="L30" i="34"/>
  <c r="AJ29" i="34"/>
  <c r="AJ30" i="34"/>
  <c r="R29" i="34"/>
  <c r="R30" i="34"/>
  <c r="AP29" i="34"/>
  <c r="AP31" i="34" s="1"/>
  <c r="AP30" i="34"/>
  <c r="AD29" i="34"/>
  <c r="AD30" i="34"/>
  <c r="O29" i="34"/>
  <c r="O31" i="34" s="1"/>
  <c r="O30" i="34"/>
  <c r="AM29" i="34"/>
  <c r="AM31" i="34" s="1"/>
  <c r="AM30" i="34"/>
  <c r="AS29" i="34"/>
  <c r="AS30" i="34"/>
  <c r="AS31" i="34"/>
  <c r="U29" i="34"/>
  <c r="U30" i="34"/>
  <c r="AG29" i="34"/>
  <c r="AG31" i="34" s="1"/>
  <c r="AG30" i="34"/>
  <c r="X29" i="34"/>
  <c r="X30" i="34"/>
  <c r="BB31" i="34"/>
  <c r="J29" i="34"/>
  <c r="J30" i="34"/>
  <c r="AH29" i="34"/>
  <c r="AH31" i="34" s="1"/>
  <c r="AH30" i="34"/>
  <c r="P29" i="34"/>
  <c r="P30" i="34"/>
  <c r="AN29" i="34"/>
  <c r="AN30" i="34"/>
  <c r="AN31" i="34"/>
  <c r="AB29" i="34"/>
  <c r="AB30" i="34"/>
  <c r="M29" i="34"/>
  <c r="M30" i="34"/>
  <c r="AK29" i="34"/>
  <c r="AK30" i="34"/>
  <c r="AQ29" i="34"/>
  <c r="AQ30" i="34"/>
  <c r="S29" i="34"/>
  <c r="S30" i="34"/>
  <c r="AE29" i="34"/>
  <c r="AE30" i="34"/>
  <c r="V29" i="34"/>
  <c r="V31" i="34" s="1"/>
  <c r="V30" i="34"/>
  <c r="AZ31" i="34"/>
  <c r="AT23" i="34"/>
  <c r="V21" i="34"/>
  <c r="V22" i="34"/>
  <c r="AN23" i="34"/>
  <c r="J21" i="34"/>
  <c r="J22" i="34"/>
  <c r="J23" i="34" s="1"/>
  <c r="AZ23" i="34"/>
  <c r="M21" i="34"/>
  <c r="M22" i="34"/>
  <c r="Y21" i="34"/>
  <c r="Y22" i="34"/>
  <c r="AW23" i="34"/>
  <c r="AQ23" i="34"/>
  <c r="BC23" i="34"/>
  <c r="P22" i="34"/>
  <c r="AV23" i="34"/>
  <c r="X21" i="34"/>
  <c r="X22" i="34"/>
  <c r="AP23" i="34"/>
  <c r="L21" i="34"/>
  <c r="L22" i="34"/>
  <c r="BB23" i="34"/>
  <c r="AD23" i="34"/>
  <c r="O21" i="34"/>
  <c r="O22" i="34"/>
  <c r="AA21" i="34"/>
  <c r="AA22" i="34"/>
  <c r="AY23" i="34"/>
  <c r="AS23" i="34"/>
  <c r="BE23" i="34"/>
  <c r="R21" i="34"/>
  <c r="R22" i="34"/>
  <c r="AZ27" i="34"/>
  <c r="AT27" i="34"/>
  <c r="AH25" i="34"/>
  <c r="AH26" i="34"/>
  <c r="V25" i="34"/>
  <c r="V26" i="34"/>
  <c r="P25" i="34"/>
  <c r="P26" i="34"/>
  <c r="S25" i="34"/>
  <c r="S26" i="34"/>
  <c r="AE25" i="34"/>
  <c r="AE26" i="34"/>
  <c r="AW27" i="34"/>
  <c r="BC27" i="34"/>
  <c r="AK25" i="34"/>
  <c r="AK26" i="34"/>
  <c r="M25" i="34"/>
  <c r="M26" i="34"/>
  <c r="J25" i="34"/>
  <c r="J26" i="34"/>
  <c r="AB25" i="34"/>
  <c r="AB26" i="34"/>
  <c r="BB27" i="34"/>
  <c r="AV27" i="34"/>
  <c r="AJ25" i="34"/>
  <c r="AJ26" i="34"/>
  <c r="X25" i="34"/>
  <c r="X26" i="34"/>
  <c r="R25" i="34"/>
  <c r="R26" i="34"/>
  <c r="U25" i="34"/>
  <c r="U26" i="34"/>
  <c r="AG25" i="34"/>
  <c r="AG26" i="34"/>
  <c r="AY27" i="34"/>
  <c r="BE27" i="34"/>
  <c r="AM25" i="34"/>
  <c r="AM26" i="34"/>
  <c r="O25" i="34"/>
  <c r="O26" i="34"/>
  <c r="L25" i="34"/>
  <c r="L26" i="34"/>
  <c r="L27" i="34" s="1"/>
  <c r="AD25" i="34"/>
  <c r="AD26" i="34"/>
  <c r="AP33" i="34"/>
  <c r="J63" i="34" s="1"/>
  <c r="BJ60" i="34" s="1"/>
  <c r="AP34" i="34"/>
  <c r="AD33" i="34"/>
  <c r="AD34" i="34"/>
  <c r="R33" i="34"/>
  <c r="R35" i="34" s="1"/>
  <c r="R34" i="34"/>
  <c r="AJ33" i="34"/>
  <c r="AJ34" i="34"/>
  <c r="L33" i="34"/>
  <c r="L34" i="34"/>
  <c r="X33" i="34"/>
  <c r="X34" i="34"/>
  <c r="O33" i="34"/>
  <c r="O34" i="34"/>
  <c r="AA33" i="34"/>
  <c r="AA34" i="34"/>
  <c r="U33" i="34"/>
  <c r="U34" i="34"/>
  <c r="U35" i="34" s="1"/>
  <c r="AG33" i="34"/>
  <c r="AG34" i="34"/>
  <c r="AS33" i="34"/>
  <c r="AS35" i="34" s="1"/>
  <c r="AS34" i="34"/>
  <c r="AM33" i="34"/>
  <c r="AM34" i="34"/>
  <c r="AV35" i="34"/>
  <c r="AN33" i="34"/>
  <c r="L63" i="34" s="1"/>
  <c r="BL60" i="34" s="1"/>
  <c r="AN34" i="34"/>
  <c r="AB33" i="34"/>
  <c r="AB34" i="34"/>
  <c r="AB35" i="34"/>
  <c r="P33" i="34"/>
  <c r="P34" i="34"/>
  <c r="AH33" i="34"/>
  <c r="AH34" i="34"/>
  <c r="J33" i="34"/>
  <c r="J34" i="34"/>
  <c r="V33" i="34"/>
  <c r="V34" i="34"/>
  <c r="M33" i="34"/>
  <c r="M35" i="34" s="1"/>
  <c r="M34" i="34"/>
  <c r="Y33" i="34"/>
  <c r="Y34" i="34"/>
  <c r="S33" i="34"/>
  <c r="S34" i="34"/>
  <c r="AE33" i="34"/>
  <c r="AE34" i="34"/>
  <c r="AQ33" i="34"/>
  <c r="AQ34" i="34"/>
  <c r="AK33" i="34"/>
  <c r="AK34" i="34"/>
  <c r="AZ19" i="34"/>
  <c r="V17" i="34"/>
  <c r="X18" i="34" s="1"/>
  <c r="V18" i="34"/>
  <c r="AH19" i="34"/>
  <c r="AT19" i="34"/>
  <c r="AQ19" i="34"/>
  <c r="S17" i="34"/>
  <c r="S19" i="34" s="1"/>
  <c r="S18" i="34"/>
  <c r="BC19" i="34"/>
  <c r="Y17" i="34"/>
  <c r="AA18" i="34" s="1"/>
  <c r="Y18" i="34"/>
  <c r="AW19" i="34"/>
  <c r="P17" i="34"/>
  <c r="P18" i="34"/>
  <c r="BB19" i="34"/>
  <c r="L19" i="34"/>
  <c r="AJ19" i="34"/>
  <c r="AB23" i="34" s="1"/>
  <c r="AV19" i="34"/>
  <c r="AS19" i="34"/>
  <c r="U18" i="34"/>
  <c r="BE19" i="34"/>
  <c r="AY19" i="34"/>
  <c r="R17" i="34"/>
  <c r="R18" i="34"/>
  <c r="AT11" i="34"/>
  <c r="AZ11" i="34"/>
  <c r="AN11" i="34"/>
  <c r="V11" i="34"/>
  <c r="AQ11" i="34"/>
  <c r="AE11" i="34"/>
  <c r="BC11" i="34"/>
  <c r="M10" i="34"/>
  <c r="Y11" i="34"/>
  <c r="AW11" i="34"/>
  <c r="AB11" i="34"/>
  <c r="AH11" i="34"/>
  <c r="AV11" i="34"/>
  <c r="BB11" i="34"/>
  <c r="AP11" i="34"/>
  <c r="X11" i="34"/>
  <c r="AS11" i="34"/>
  <c r="AG11" i="34"/>
  <c r="BE11" i="34"/>
  <c r="O10" i="34"/>
  <c r="AA11" i="34"/>
  <c r="AY11" i="34"/>
  <c r="AD11" i="34"/>
  <c r="AJ11" i="34"/>
  <c r="AH15" i="34"/>
  <c r="AB15" i="34"/>
  <c r="AN15" i="34"/>
  <c r="AZ15" i="34"/>
  <c r="AK15" i="34"/>
  <c r="BC15" i="34"/>
  <c r="AW15" i="34"/>
  <c r="M13" i="34"/>
  <c r="O14" i="34" s="1"/>
  <c r="M14" i="34"/>
  <c r="S14" i="34"/>
  <c r="AE15" i="34"/>
  <c r="AT15" i="34"/>
  <c r="AJ15" i="34"/>
  <c r="AD15" i="34"/>
  <c r="AP15" i="34"/>
  <c r="BB15" i="34"/>
  <c r="AM15" i="34"/>
  <c r="BE15" i="34"/>
  <c r="AY15" i="34"/>
  <c r="O13" i="34"/>
  <c r="U14" i="34"/>
  <c r="U15" i="34" s="1"/>
  <c r="AG15" i="34"/>
  <c r="AV15" i="34"/>
  <c r="I3" i="9"/>
  <c r="B1" i="9"/>
  <c r="BS38" i="34"/>
  <c r="AZ3" i="34"/>
  <c r="AT3" i="34"/>
  <c r="AN3" i="34"/>
  <c r="AH3" i="34"/>
  <c r="AB3" i="34"/>
  <c r="V3" i="34"/>
  <c r="P3" i="34"/>
  <c r="J3" i="34"/>
  <c r="BL44" i="34" l="1"/>
  <c r="AD35" i="34"/>
  <c r="X27" i="34"/>
  <c r="AA19" i="34"/>
  <c r="X19" i="34"/>
  <c r="O15" i="34"/>
  <c r="BJ52" i="34"/>
  <c r="AH27" i="34"/>
  <c r="BL52" i="34"/>
  <c r="BP4" i="34"/>
  <c r="R15" i="34"/>
  <c r="BN44" i="34"/>
  <c r="BS44" i="34" s="1"/>
  <c r="AX4" i="120"/>
  <c r="A4" i="120" s="1"/>
  <c r="AX28" i="120"/>
  <c r="A28" i="120" s="1"/>
  <c r="AW35" i="34"/>
  <c r="AY35" i="34"/>
  <c r="U31" i="34"/>
  <c r="S23" i="34"/>
  <c r="U23" i="34"/>
  <c r="AG23" i="34"/>
  <c r="AD27" i="34"/>
  <c r="R23" i="34"/>
  <c r="X23" i="34"/>
  <c r="Y23" i="34"/>
  <c r="V27" i="34"/>
  <c r="X31" i="34"/>
  <c r="L31" i="34"/>
  <c r="V35" i="34"/>
  <c r="V23" i="34"/>
  <c r="J19" i="34"/>
  <c r="P23" i="34"/>
  <c r="AN35" i="34"/>
  <c r="L23" i="34"/>
  <c r="R31" i="34"/>
  <c r="S15" i="34"/>
  <c r="AM35" i="34"/>
  <c r="M27" i="34"/>
  <c r="AM27" i="34"/>
  <c r="Y27" i="34"/>
  <c r="U19" i="34"/>
  <c r="S27" i="34"/>
  <c r="Y35" i="34"/>
  <c r="AA23" i="34"/>
  <c r="J11" i="34"/>
  <c r="J35" i="34"/>
  <c r="P35" i="34"/>
  <c r="J27" i="34"/>
  <c r="P27" i="34"/>
  <c r="J31" i="34"/>
  <c r="V19" i="34"/>
  <c r="AH35" i="34"/>
  <c r="X35" i="34"/>
  <c r="AJ35" i="34"/>
  <c r="AJ31" i="34"/>
  <c r="P15" i="34"/>
  <c r="R19" i="34"/>
  <c r="BN48" i="34"/>
  <c r="BS48" i="34" s="1"/>
  <c r="AJ27" i="34"/>
  <c r="BN40" i="34"/>
  <c r="BS40" i="34" s="1"/>
  <c r="P19" i="34"/>
  <c r="AP35" i="34"/>
  <c r="BR4" i="34"/>
  <c r="BN64" i="34"/>
  <c r="BS64" i="34" s="1"/>
  <c r="L35" i="34"/>
  <c r="BN60" i="34"/>
  <c r="BS60" i="34" s="1"/>
  <c r="R27" i="34"/>
  <c r="AD31" i="34"/>
  <c r="AX32" i="120"/>
  <c r="A32" i="120" s="1"/>
  <c r="AX12" i="120"/>
  <c r="A12" i="120" s="1"/>
  <c r="AX16" i="120"/>
  <c r="A16" i="120" s="1"/>
  <c r="AX20" i="120"/>
  <c r="A20" i="120" s="1"/>
  <c r="AX24" i="120"/>
  <c r="A24" i="120" s="1"/>
  <c r="AX8" i="120"/>
  <c r="A8" i="120" s="1"/>
  <c r="AT35" i="34"/>
  <c r="P31" i="34"/>
  <c r="AB31" i="34"/>
  <c r="AB27" i="34"/>
  <c r="AK35" i="34"/>
  <c r="AK27" i="34"/>
  <c r="AG27" i="34"/>
  <c r="AE27" i="34"/>
  <c r="AE31" i="34"/>
  <c r="AG35" i="34"/>
  <c r="AE35" i="34"/>
  <c r="AA35" i="34"/>
  <c r="AA31" i="34"/>
  <c r="AA27" i="34"/>
  <c r="Y19" i="34"/>
  <c r="S31" i="34"/>
  <c r="O35" i="34"/>
  <c r="M31" i="34"/>
  <c r="O27" i="34"/>
  <c r="M19" i="34"/>
  <c r="M15" i="34"/>
  <c r="M11" i="34"/>
  <c r="O11" i="34"/>
  <c r="AQ35" i="34"/>
  <c r="S35" i="34"/>
  <c r="M23" i="34"/>
  <c r="AQ31" i="34"/>
  <c r="AK31" i="34"/>
  <c r="U27" i="34"/>
  <c r="O23" i="34"/>
  <c r="BF28" i="34"/>
  <c r="BF16" i="34"/>
  <c r="BF20" i="34"/>
  <c r="BF24" i="34"/>
  <c r="BF12" i="34"/>
  <c r="BF8" i="34"/>
  <c r="BF32" i="34"/>
  <c r="BP8" i="34" l="1"/>
  <c r="BP20" i="34"/>
  <c r="BP24" i="34"/>
  <c r="BP12" i="34"/>
  <c r="BP28" i="34"/>
  <c r="BP32" i="34"/>
  <c r="BP16" i="34"/>
  <c r="K7" i="121"/>
  <c r="I8" i="121"/>
  <c r="J8" i="121"/>
  <c r="I6" i="121"/>
  <c r="K8" i="121"/>
  <c r="J11" i="121"/>
  <c r="H6" i="121"/>
  <c r="G6" i="121"/>
  <c r="F6" i="121"/>
  <c r="E6" i="121"/>
  <c r="D6" i="121"/>
  <c r="I9" i="121"/>
  <c r="K11" i="121"/>
  <c r="H7" i="121"/>
  <c r="G7" i="121"/>
  <c r="F7" i="121"/>
  <c r="E7" i="121"/>
  <c r="J6" i="121"/>
  <c r="K6" i="121"/>
  <c r="J9" i="121"/>
  <c r="I12" i="121"/>
  <c r="H8" i="121"/>
  <c r="G8" i="121"/>
  <c r="F8" i="121"/>
  <c r="E8" i="121"/>
  <c r="D8" i="121"/>
  <c r="I7" i="121"/>
  <c r="K9" i="121"/>
  <c r="J12" i="121"/>
  <c r="H9" i="121"/>
  <c r="G9" i="121"/>
  <c r="F9" i="121"/>
  <c r="E9" i="121"/>
  <c r="D9" i="121"/>
  <c r="I11" i="121"/>
  <c r="G5" i="121"/>
  <c r="E5" i="121"/>
  <c r="D7" i="121"/>
  <c r="J7" i="121"/>
  <c r="I10" i="121"/>
  <c r="K12" i="121"/>
  <c r="H10" i="121"/>
  <c r="G10" i="121"/>
  <c r="F10" i="121"/>
  <c r="E10" i="121"/>
  <c r="D10" i="121"/>
  <c r="J10" i="121"/>
  <c r="I5" i="121"/>
  <c r="H11" i="121"/>
  <c r="G11" i="121"/>
  <c r="F11" i="121"/>
  <c r="E11" i="121"/>
  <c r="D11" i="121"/>
  <c r="K10" i="121"/>
  <c r="J5" i="121"/>
  <c r="H12" i="121"/>
  <c r="G12" i="121"/>
  <c r="F12" i="121"/>
  <c r="E12" i="121"/>
  <c r="D12" i="121"/>
  <c r="K5" i="121"/>
  <c r="H5" i="121"/>
  <c r="F5" i="121"/>
  <c r="D5" i="121"/>
  <c r="C12" i="121"/>
  <c r="BR12" i="34"/>
  <c r="BN52" i="34"/>
  <c r="BS52" i="34" s="1"/>
  <c r="BP52" i="34" s="1"/>
  <c r="C10" i="121"/>
  <c r="C5" i="121"/>
  <c r="BR16" i="34"/>
  <c r="BR20" i="34"/>
  <c r="BR8" i="34"/>
  <c r="BR28" i="34"/>
  <c r="BR24" i="34"/>
  <c r="BT4" i="34"/>
  <c r="BY4" i="34" s="1"/>
  <c r="BR32" i="34"/>
  <c r="C8" i="121"/>
  <c r="C9" i="121"/>
  <c r="C6" i="121"/>
  <c r="C7" i="121"/>
  <c r="C11" i="121"/>
  <c r="BP60" i="34" l="1"/>
  <c r="A60" i="34" s="1"/>
  <c r="BP56" i="34"/>
  <c r="A56" i="34" s="1"/>
  <c r="BP40" i="34"/>
  <c r="A40" i="34" s="1"/>
  <c r="BP64" i="34"/>
  <c r="BP44" i="34"/>
  <c r="BP48" i="34"/>
  <c r="BT12" i="34"/>
  <c r="BY12" i="34" s="1"/>
  <c r="BT16" i="34"/>
  <c r="BY16" i="34" s="1"/>
  <c r="BT20" i="34"/>
  <c r="BY20" i="34" s="1"/>
  <c r="BT8" i="34"/>
  <c r="BY8" i="34" s="1"/>
  <c r="BT24" i="34"/>
  <c r="BY24" i="34" s="1"/>
  <c r="BT28" i="34"/>
  <c r="BY28" i="34" s="1"/>
  <c r="BT32" i="34"/>
  <c r="BY32" i="34" s="1"/>
  <c r="BV20" i="34" l="1"/>
  <c r="A20" i="34" s="1"/>
  <c r="BV4" i="34"/>
  <c r="A4" i="34" s="1"/>
  <c r="BV8" i="34"/>
  <c r="A8" i="34" s="1"/>
  <c r="A80" i="34"/>
  <c r="A88" i="34"/>
  <c r="A64" i="34"/>
  <c r="A84" i="34"/>
  <c r="A44" i="34"/>
  <c r="A96" i="34"/>
  <c r="A52" i="34"/>
  <c r="A76" i="34"/>
  <c r="A92" i="34"/>
  <c r="A48" i="34"/>
  <c r="A72" i="34"/>
  <c r="BV28" i="34"/>
  <c r="A28" i="34" s="1"/>
  <c r="BV32" i="34"/>
  <c r="A32" i="34" s="1"/>
  <c r="BV12" i="34"/>
  <c r="A12" i="34" s="1"/>
  <c r="BV16" i="34"/>
  <c r="A16" i="34" s="1"/>
  <c r="BV24" i="34"/>
  <c r="A24" i="34" s="1"/>
  <c r="F22" i="9" l="1"/>
  <c r="K22" i="9"/>
  <c r="G22" i="9"/>
  <c r="H22" i="9"/>
  <c r="I22" i="9"/>
  <c r="E22" i="9"/>
  <c r="J22" i="9"/>
  <c r="D22" i="9"/>
  <c r="K17" i="9"/>
  <c r="I21" i="9"/>
  <c r="G17" i="9"/>
  <c r="H21" i="9"/>
  <c r="F20" i="9"/>
  <c r="D20" i="9"/>
  <c r="E21" i="9"/>
  <c r="D16" i="9"/>
  <c r="H20" i="9"/>
  <c r="K20" i="9"/>
  <c r="G18" i="9"/>
  <c r="D17" i="9"/>
  <c r="E20" i="9"/>
  <c r="G21" i="9"/>
  <c r="J21" i="9"/>
  <c r="K16" i="9"/>
  <c r="I18" i="9"/>
  <c r="F17" i="9"/>
  <c r="I17" i="9"/>
  <c r="E16" i="9"/>
  <c r="D18" i="9"/>
  <c r="H18" i="9"/>
  <c r="G20" i="9"/>
  <c r="K21" i="9"/>
  <c r="F21" i="9"/>
  <c r="J18" i="9"/>
  <c r="G16" i="9"/>
  <c r="E19" i="9"/>
  <c r="D19" i="9"/>
  <c r="D21" i="9"/>
  <c r="H19" i="9"/>
  <c r="J19" i="9"/>
  <c r="J16" i="9"/>
  <c r="I20" i="9"/>
  <c r="F19" i="9"/>
  <c r="I19" i="9"/>
  <c r="E17" i="9"/>
  <c r="F16" i="9"/>
  <c r="H17" i="9"/>
  <c r="H16" i="9"/>
  <c r="J17" i="9"/>
  <c r="K19" i="9"/>
  <c r="I16" i="9"/>
  <c r="K18" i="9"/>
  <c r="F18" i="9"/>
  <c r="E18" i="9"/>
  <c r="J20" i="9"/>
  <c r="G19" i="9"/>
  <c r="C6" i="9"/>
  <c r="C9" i="9"/>
  <c r="C10" i="9"/>
  <c r="C11" i="9"/>
  <c r="C12" i="9"/>
  <c r="C8" i="9"/>
  <c r="D6" i="9"/>
  <c r="C7" i="9"/>
  <c r="C17" i="9"/>
  <c r="C21" i="9"/>
  <c r="C16" i="9"/>
  <c r="C18" i="9"/>
  <c r="C22" i="9"/>
  <c r="C20" i="9"/>
  <c r="C19" i="9"/>
  <c r="I7" i="9"/>
  <c r="G7" i="9"/>
  <c r="E7" i="9"/>
  <c r="D7" i="9"/>
  <c r="F7" i="9"/>
  <c r="K7" i="9"/>
  <c r="H7" i="9"/>
  <c r="J7" i="9"/>
  <c r="F10" i="9"/>
  <c r="H6" i="9"/>
  <c r="G11" i="9"/>
  <c r="D10" i="9"/>
  <c r="H10" i="9"/>
  <c r="K5" i="9"/>
  <c r="G9" i="9"/>
  <c r="D8" i="9"/>
  <c r="H8" i="9"/>
  <c r="D12" i="9"/>
  <c r="E6" i="9"/>
  <c r="K12" i="9"/>
  <c r="E10" i="9"/>
  <c r="G8" i="9"/>
  <c r="F12" i="9"/>
  <c r="J5" i="9"/>
  <c r="H5" i="9"/>
  <c r="F6" i="9"/>
  <c r="I5" i="9"/>
  <c r="K9" i="9"/>
  <c r="I9" i="9"/>
  <c r="E8" i="9"/>
  <c r="D11" i="9"/>
  <c r="G10" i="9"/>
  <c r="J12" i="9"/>
  <c r="D9" i="9"/>
  <c r="E12" i="9"/>
  <c r="E5" i="9"/>
  <c r="I6" i="9"/>
  <c r="K6" i="9"/>
  <c r="J10" i="9"/>
  <c r="F9" i="9"/>
  <c r="I11" i="9"/>
  <c r="G12" i="9"/>
  <c r="K10" i="9"/>
  <c r="I10" i="9"/>
  <c r="F11" i="9"/>
  <c r="D5" i="9"/>
  <c r="H11" i="9"/>
  <c r="F5" i="9"/>
  <c r="K8" i="9"/>
  <c r="E9" i="9"/>
  <c r="J8" i="9"/>
  <c r="I12" i="9"/>
  <c r="H9" i="9"/>
  <c r="I8" i="9"/>
  <c r="J9" i="9"/>
  <c r="C5" i="9"/>
  <c r="G6" i="9"/>
  <c r="K11" i="9"/>
  <c r="J6" i="9"/>
  <c r="H12" i="9"/>
  <c r="J11" i="9"/>
  <c r="G5" i="9"/>
  <c r="E11" i="9"/>
  <c r="F8" i="9"/>
</calcChain>
</file>

<file path=xl/sharedStrings.xml><?xml version="1.0" encoding="utf-8"?>
<sst xmlns="http://schemas.openxmlformats.org/spreadsheetml/2006/main" count="1673" uniqueCount="194">
  <si>
    <t>順位</t>
    <rPh sb="0" eb="2">
      <t>ジュンイ</t>
    </rPh>
    <phoneticPr fontId="5"/>
  </si>
  <si>
    <t>チーム</t>
    <phoneticPr fontId="5"/>
  </si>
  <si>
    <t>勝点</t>
    <rPh sb="0" eb="1">
      <t>カチ</t>
    </rPh>
    <rPh sb="1" eb="2">
      <t>テン</t>
    </rPh>
    <phoneticPr fontId="5"/>
  </si>
  <si>
    <t>試合</t>
    <rPh sb="0" eb="2">
      <t>シアイ</t>
    </rPh>
    <phoneticPr fontId="5"/>
  </si>
  <si>
    <t>勝</t>
    <rPh sb="0" eb="1">
      <t>カチ</t>
    </rPh>
    <phoneticPr fontId="5"/>
  </si>
  <si>
    <t>引分</t>
    <rPh sb="0" eb="2">
      <t>ヒキワケ</t>
    </rPh>
    <phoneticPr fontId="5"/>
  </si>
  <si>
    <t>負</t>
    <rPh sb="0" eb="1">
      <t>マケ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</si>
  <si>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</si>
  <si>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</si>
  <si>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得失点差</t>
    <rPh sb="0" eb="3">
      <t>トクシツテン</t>
    </rPh>
    <rPh sb="3" eb="4">
      <t>サ</t>
    </rPh>
    <phoneticPr fontId="5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</si>
  <si>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</si>
  <si>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</si>
  <si>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</si>
  <si>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</si>
  <si>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</si>
  <si>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</si>
  <si>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</si>
  <si>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</si>
  <si>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</si>
  <si>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</si>
  <si>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</si>
  <si>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《 １部リーグ 》</t>
    <rPh sb="3" eb="4">
      <t>ブ</t>
    </rPh>
    <phoneticPr fontId="1"/>
  </si>
  <si>
    <t>試合結果</t>
    <rPh sb="0" eb="2">
      <t>シアイ</t>
    </rPh>
    <rPh sb="2" eb="4">
      <t>ケッカ</t>
    </rPh>
    <phoneticPr fontId="1"/>
  </si>
  <si>
    <t>順位表</t>
    <rPh sb="0" eb="3">
      <t>ジュンイヒョウ</t>
    </rPh>
    <phoneticPr fontId="5"/>
  </si>
  <si>
    <t>更新日</t>
    <phoneticPr fontId="6"/>
  </si>
  <si>
    <t>更新日</t>
    <rPh sb="0" eb="3">
      <t>コウシンビ</t>
    </rPh>
    <phoneticPr fontId="1"/>
  </si>
  <si>
    <t>《 １部リーグ 》</t>
    <rPh sb="3" eb="4">
      <t>ブ</t>
    </rPh>
    <phoneticPr fontId="5"/>
  </si>
  <si>
    <t>《 ２部リーグ 》</t>
    <rPh sb="3" eb="4">
      <t>ブ</t>
    </rPh>
    <phoneticPr fontId="5"/>
  </si>
  <si>
    <t>【得点】</t>
    <rPh sb="1" eb="3">
      <t>トクテン</t>
    </rPh>
    <phoneticPr fontId="1"/>
  </si>
  <si>
    <t>【警告】</t>
    <rPh sb="1" eb="3">
      <t>ケイコク</t>
    </rPh>
    <phoneticPr fontId="1"/>
  </si>
  <si>
    <t>【退場】</t>
    <rPh sb="1" eb="3">
      <t>タイジョウ</t>
    </rPh>
    <phoneticPr fontId="1"/>
  </si>
  <si>
    <t>試合</t>
    <rPh sb="0" eb="2">
      <t>シアイ</t>
    </rPh>
    <phoneticPr fontId="1"/>
  </si>
  <si>
    <t>星取り表</t>
    <phoneticPr fontId="17"/>
  </si>
  <si>
    <t>《 ２部リーグ 》</t>
    <rPh sb="3" eb="4">
      <t>ブ</t>
    </rPh>
    <phoneticPr fontId="1"/>
  </si>
  <si>
    <t>上磯中</t>
    <rPh sb="0" eb="2">
      <t>カミイソ</t>
    </rPh>
    <rPh sb="2" eb="3">
      <t>チュウ</t>
    </rPh>
    <phoneticPr fontId="1"/>
  </si>
  <si>
    <t>赤川中</t>
    <rPh sb="0" eb="2">
      <t>アカガワ</t>
    </rPh>
    <rPh sb="2" eb="3">
      <t>チュウ</t>
    </rPh>
    <phoneticPr fontId="1"/>
  </si>
  <si>
    <t>第1節</t>
    <rPh sb="0" eb="1">
      <t>ダイ</t>
    </rPh>
    <rPh sb="2" eb="3">
      <t>セツ</t>
    </rPh>
    <phoneticPr fontId="1"/>
  </si>
  <si>
    <t>附属中</t>
    <rPh sb="0" eb="3">
      <t>フゾクチュウ</t>
    </rPh>
    <phoneticPr fontId="1"/>
  </si>
  <si>
    <t>S・イーグル3rd</t>
    <phoneticPr fontId="1"/>
  </si>
  <si>
    <t>プレイフル</t>
    <phoneticPr fontId="1"/>
  </si>
  <si>
    <t>大会</t>
    <rPh sb="0" eb="2">
      <t>タイカイ</t>
    </rPh>
    <phoneticPr fontId="27"/>
  </si>
  <si>
    <t>浜分中</t>
    <rPh sb="0" eb="2">
      <t>ハマワ</t>
    </rPh>
    <rPh sb="2" eb="3">
      <t>チュウ</t>
    </rPh>
    <phoneticPr fontId="1"/>
  </si>
  <si>
    <t>七飯・知内・松前</t>
    <rPh sb="0" eb="2">
      <t>ナナエ</t>
    </rPh>
    <rPh sb="3" eb="5">
      <t>シリウチ</t>
    </rPh>
    <rPh sb="6" eb="8">
      <t>マツマエ</t>
    </rPh>
    <phoneticPr fontId="1"/>
  </si>
  <si>
    <t>桔梗中</t>
    <rPh sb="0" eb="3">
      <t>キキョウチュウ</t>
    </rPh>
    <phoneticPr fontId="1"/>
  </si>
  <si>
    <t>第1節結果</t>
    <rPh sb="0" eb="1">
      <t>ダイ</t>
    </rPh>
    <rPh sb="2" eb="3">
      <t>セツ</t>
    </rPh>
    <rPh sb="3" eb="5">
      <t>ケッカ</t>
    </rPh>
    <phoneticPr fontId="17"/>
  </si>
  <si>
    <t>青柳中</t>
    <rPh sb="0" eb="3">
      <t>アオヤギチュウ</t>
    </rPh>
    <phoneticPr fontId="1"/>
  </si>
  <si>
    <t>北中</t>
    <rPh sb="0" eb="2">
      <t>キタチュウ</t>
    </rPh>
    <phoneticPr fontId="1"/>
  </si>
  <si>
    <t>大中山・八雲・鹿部</t>
    <rPh sb="0" eb="3">
      <t>オオナカヤマ</t>
    </rPh>
    <rPh sb="4" eb="6">
      <t>ヤクモ</t>
    </rPh>
    <rPh sb="7" eb="9">
      <t>シカベ</t>
    </rPh>
    <phoneticPr fontId="1"/>
  </si>
  <si>
    <t>今金中</t>
    <rPh sb="0" eb="2">
      <t>イマガネ</t>
    </rPh>
    <rPh sb="2" eb="3">
      <t>チュウ</t>
    </rPh>
    <phoneticPr fontId="1"/>
  </si>
  <si>
    <t>五稜郭中</t>
    <rPh sb="0" eb="4">
      <t>ゴリョウカクチュウ</t>
    </rPh>
    <phoneticPr fontId="1"/>
  </si>
  <si>
    <t>戸倉・旭岡</t>
    <rPh sb="0" eb="2">
      <t>トクラ</t>
    </rPh>
    <rPh sb="3" eb="5">
      <t>アサヒオカ</t>
    </rPh>
    <phoneticPr fontId="1"/>
  </si>
  <si>
    <t>－</t>
  </si>
  <si>
    <t>会場　浜分中G</t>
    <rPh sb="0" eb="2">
      <t>カイジョウ</t>
    </rPh>
    <rPh sb="3" eb="4">
      <t>ハマ</t>
    </rPh>
    <rPh sb="4" eb="5">
      <t>ワケ</t>
    </rPh>
    <rPh sb="5" eb="6">
      <t>チュウ</t>
    </rPh>
    <phoneticPr fontId="1"/>
  </si>
  <si>
    <t>○</t>
    <phoneticPr fontId="27"/>
  </si>
  <si>
    <t>春季</t>
    <rPh sb="0" eb="2">
      <t>シュンキ</t>
    </rPh>
    <phoneticPr fontId="27"/>
  </si>
  <si>
    <t>△</t>
    <phoneticPr fontId="27"/>
  </si>
  <si>
    <t>カブス</t>
    <phoneticPr fontId="27"/>
  </si>
  <si>
    <t>2023度 第15回 函館地区カブス&amp;第3回春季大会</t>
    <rPh sb="4" eb="5">
      <t>ド</t>
    </rPh>
    <rPh sb="6" eb="7">
      <t>ダイ</t>
    </rPh>
    <rPh sb="9" eb="10">
      <t>カイ</t>
    </rPh>
    <rPh sb="11" eb="13">
      <t>ハコダテ</t>
    </rPh>
    <rPh sb="13" eb="15">
      <t>チク</t>
    </rPh>
    <rPh sb="19" eb="20">
      <t>ダイ</t>
    </rPh>
    <rPh sb="21" eb="22">
      <t>カイ</t>
    </rPh>
    <rPh sb="22" eb="24">
      <t>シュンキ</t>
    </rPh>
    <rPh sb="24" eb="26">
      <t>タイカイ</t>
    </rPh>
    <phoneticPr fontId="1"/>
  </si>
  <si>
    <t>4月22日（土）</t>
    <rPh sb="1" eb="2">
      <t>ガツ</t>
    </rPh>
    <rPh sb="4" eb="5">
      <t>ニチ</t>
    </rPh>
    <rPh sb="6" eb="7">
      <t>ド</t>
    </rPh>
    <phoneticPr fontId="1"/>
  </si>
  <si>
    <t>会場　深堀中G</t>
    <rPh sb="0" eb="2">
      <t>カイジョウ</t>
    </rPh>
    <rPh sb="3" eb="5">
      <t>フカボリ</t>
    </rPh>
    <rPh sb="5" eb="6">
      <t>チュウ</t>
    </rPh>
    <phoneticPr fontId="1"/>
  </si>
  <si>
    <t>令和5年度 第15回 函館地区カブスリーグU-15</t>
    <rPh sb="0" eb="1">
      <t>レイ</t>
    </rPh>
    <rPh sb="1" eb="2">
      <t>ワ</t>
    </rPh>
    <phoneticPr fontId="17"/>
  </si>
  <si>
    <t>第１節結果</t>
    <rPh sb="0" eb="1">
      <t>ダイ</t>
    </rPh>
    <rPh sb="2" eb="3">
      <t>セツ</t>
    </rPh>
    <rPh sb="3" eb="5">
      <t>ケッカ</t>
    </rPh>
    <phoneticPr fontId="17"/>
  </si>
  <si>
    <t>本通中</t>
    <rPh sb="0" eb="2">
      <t>ホンドオ</t>
    </rPh>
    <rPh sb="2" eb="3">
      <t>チュウ</t>
    </rPh>
    <phoneticPr fontId="1"/>
  </si>
  <si>
    <t>亀田中</t>
    <rPh sb="0" eb="3">
      <t>カメダチュウ</t>
    </rPh>
    <phoneticPr fontId="1"/>
  </si>
  <si>
    <t>森・砂原中</t>
    <rPh sb="0" eb="1">
      <t>モリ</t>
    </rPh>
    <rPh sb="2" eb="4">
      <t>サワラ</t>
    </rPh>
    <rPh sb="4" eb="5">
      <t>チュウ</t>
    </rPh>
    <phoneticPr fontId="1"/>
  </si>
  <si>
    <t>ラ・サール・湯川中</t>
    <rPh sb="6" eb="7">
      <t>ユ</t>
    </rPh>
    <rPh sb="7" eb="8">
      <t>カワ</t>
    </rPh>
    <rPh sb="8" eb="9">
      <t>チュウ</t>
    </rPh>
    <phoneticPr fontId="1"/>
  </si>
  <si>
    <t>深堀・尾札部・銭亀沢・恵山・巴</t>
    <rPh sb="0" eb="2">
      <t>フカボリ</t>
    </rPh>
    <rPh sb="3" eb="6">
      <t>オサツベ</t>
    </rPh>
    <rPh sb="7" eb="10">
      <t>ゼニカメザワ</t>
    </rPh>
    <rPh sb="11" eb="13">
      <t>エサン</t>
    </rPh>
    <rPh sb="14" eb="15">
      <t>トモエ</t>
    </rPh>
    <phoneticPr fontId="1"/>
  </si>
  <si>
    <t>令和5年度 第3回 函館地区春季リーグU-15</t>
    <rPh sb="0" eb="1">
      <t>レイ</t>
    </rPh>
    <rPh sb="1" eb="2">
      <t>ワ</t>
    </rPh>
    <rPh sb="14" eb="16">
      <t>シュンキ</t>
    </rPh>
    <phoneticPr fontId="17"/>
  </si>
  <si>
    <t>港中</t>
    <rPh sb="0" eb="1">
      <t>ミナト</t>
    </rPh>
    <rPh sb="1" eb="2">
      <t>チュウ</t>
    </rPh>
    <phoneticPr fontId="1"/>
  </si>
  <si>
    <t>コラソン</t>
  </si>
  <si>
    <t>バロンドール</t>
  </si>
  <si>
    <t>北檜山・乙部</t>
    <rPh sb="0" eb="3">
      <t>キタヒヤマ</t>
    </rPh>
    <rPh sb="4" eb="6">
      <t>オトベ</t>
    </rPh>
    <phoneticPr fontId="1"/>
  </si>
  <si>
    <t>附属</t>
    <rPh sb="0" eb="2">
      <t>フゾク</t>
    </rPh>
    <phoneticPr fontId="27"/>
  </si>
  <si>
    <t>深尾銭恵巴</t>
    <rPh sb="0" eb="1">
      <t>フカ</t>
    </rPh>
    <rPh sb="1" eb="2">
      <t>オ</t>
    </rPh>
    <rPh sb="2" eb="3">
      <t>ゼニ</t>
    </rPh>
    <rPh sb="3" eb="4">
      <t>エ</t>
    </rPh>
    <rPh sb="4" eb="5">
      <t>トモエ</t>
    </rPh>
    <phoneticPr fontId="27"/>
  </si>
  <si>
    <t>⑪</t>
    <phoneticPr fontId="27"/>
  </si>
  <si>
    <t>②</t>
    <phoneticPr fontId="27"/>
  </si>
  <si>
    <t>①</t>
    <phoneticPr fontId="27"/>
  </si>
  <si>
    <t>五稜郭</t>
    <rPh sb="0" eb="3">
      <t>ゴリョウカク</t>
    </rPh>
    <phoneticPr fontId="27"/>
  </si>
  <si>
    <t>北桧山・乙部</t>
    <rPh sb="0" eb="3">
      <t>キタヒヤマ</t>
    </rPh>
    <rPh sb="4" eb="6">
      <t>オトベ</t>
    </rPh>
    <phoneticPr fontId="27"/>
  </si>
  <si>
    <t>⑪×2、⑨×3、⑥、⑩</t>
    <phoneticPr fontId="27"/>
  </si>
  <si>
    <t>⑨</t>
    <phoneticPr fontId="27"/>
  </si>
  <si>
    <t>赤川</t>
    <rPh sb="0" eb="2">
      <t>アカガワ</t>
    </rPh>
    <phoneticPr fontId="27"/>
  </si>
  <si>
    <t>深尾銭恵巴</t>
    <phoneticPr fontId="27"/>
  </si>
  <si>
    <t>⑥</t>
    <phoneticPr fontId="27"/>
  </si>
  <si>
    <t>⑪×2</t>
    <phoneticPr fontId="27"/>
  </si>
  <si>
    <t>浜分</t>
    <rPh sb="0" eb="2">
      <t>ハマワケ</t>
    </rPh>
    <phoneticPr fontId="27"/>
  </si>
  <si>
    <t>大中山・八雲・鹿部</t>
    <rPh sb="0" eb="3">
      <t>オオナカヤマ</t>
    </rPh>
    <rPh sb="4" eb="6">
      <t>ヤクモ</t>
    </rPh>
    <rPh sb="7" eb="9">
      <t>シカベ</t>
    </rPh>
    <phoneticPr fontId="27"/>
  </si>
  <si>
    <t>⑪/</t>
    <phoneticPr fontId="27"/>
  </si>
  <si>
    <t>SE３ｒｄ</t>
    <phoneticPr fontId="27"/>
  </si>
  <si>
    <t>桔梗</t>
    <rPh sb="0" eb="2">
      <t>キキョウ</t>
    </rPh>
    <phoneticPr fontId="27"/>
  </si>
  <si>
    <t>⑤⑦</t>
    <phoneticPr fontId="27"/>
  </si>
  <si>
    <t>森・砂原</t>
    <rPh sb="0" eb="1">
      <t>モリ</t>
    </rPh>
    <rPh sb="2" eb="4">
      <t>サワラ</t>
    </rPh>
    <phoneticPr fontId="27"/>
  </si>
  <si>
    <t>亀田</t>
    <rPh sb="0" eb="2">
      <t>カメダ</t>
    </rPh>
    <phoneticPr fontId="27"/>
  </si>
  <si>
    <t>○</t>
    <phoneticPr fontId="1"/>
  </si>
  <si>
    <t>△</t>
    <phoneticPr fontId="1"/>
  </si>
  <si>
    <t>第2節</t>
    <rPh sb="0" eb="1">
      <t>ダイ</t>
    </rPh>
    <rPh sb="2" eb="3">
      <t>セツ</t>
    </rPh>
    <phoneticPr fontId="1"/>
  </si>
  <si>
    <t>4月23日（日）</t>
    <rPh sb="1" eb="2">
      <t>ガツ</t>
    </rPh>
    <rPh sb="4" eb="5">
      <t>ニチ</t>
    </rPh>
    <rPh sb="6" eb="7">
      <t>ニチ</t>
    </rPh>
    <phoneticPr fontId="1"/>
  </si>
  <si>
    <t>会場　函館ＦＰ</t>
    <rPh sb="0" eb="2">
      <t>カイジョウ</t>
    </rPh>
    <rPh sb="3" eb="5">
      <t>ハコダテ</t>
    </rPh>
    <phoneticPr fontId="1"/>
  </si>
  <si>
    <t>カブス</t>
  </si>
  <si>
    <t>上磯</t>
    <rPh sb="0" eb="2">
      <t>カミイソ</t>
    </rPh>
    <phoneticPr fontId="27"/>
  </si>
  <si>
    <t>七飯･知内･松前</t>
    <rPh sb="0" eb="2">
      <t>ナナエ</t>
    </rPh>
    <rPh sb="3" eb="5">
      <t>シリウチ</t>
    </rPh>
    <rPh sb="6" eb="8">
      <t>マツマエ</t>
    </rPh>
    <phoneticPr fontId="27"/>
  </si>
  <si>
    <t>ＯＧ⑨③</t>
    <phoneticPr fontId="27"/>
  </si>
  <si>
    <t>ＳＥ３</t>
    <phoneticPr fontId="27"/>
  </si>
  <si>
    <t>プレイフル</t>
    <phoneticPr fontId="27"/>
  </si>
  <si>
    <t>ＯＧ</t>
    <phoneticPr fontId="27"/>
  </si>
  <si>
    <t>大中山･八雲･鹿部</t>
    <rPh sb="0" eb="3">
      <t>オオナカヤマ</t>
    </rPh>
    <rPh sb="4" eb="6">
      <t>ヤクモ</t>
    </rPh>
    <rPh sb="7" eb="9">
      <t>シカベ</t>
    </rPh>
    <phoneticPr fontId="27"/>
  </si>
  <si>
    <t>森・砂原</t>
    <rPh sb="0" eb="1">
      <t>モリ</t>
    </rPh>
    <rPh sb="2" eb="3">
      <t>スナ</t>
    </rPh>
    <rPh sb="3" eb="4">
      <t>ハラ</t>
    </rPh>
    <phoneticPr fontId="27"/>
  </si>
  <si>
    <t>バロン</t>
    <phoneticPr fontId="27"/>
  </si>
  <si>
    <t>②⑩</t>
    <phoneticPr fontId="27"/>
  </si>
  <si>
    <t>港</t>
    <rPh sb="0" eb="1">
      <t>ミナト</t>
    </rPh>
    <phoneticPr fontId="27"/>
  </si>
  <si>
    <t>⑪⑨⑨</t>
    <phoneticPr fontId="27"/>
  </si>
  <si>
    <t>⑧/⑦⑩</t>
    <phoneticPr fontId="27"/>
  </si>
  <si>
    <t>⑪⑪⑬③/③②③</t>
    <phoneticPr fontId="27"/>
  </si>
  <si>
    <t>●</t>
    <phoneticPr fontId="1"/>
  </si>
  <si>
    <t>●</t>
    <phoneticPr fontId="27"/>
  </si>
  <si>
    <t>第3節</t>
    <rPh sb="0" eb="1">
      <t>ダイ</t>
    </rPh>
    <rPh sb="2" eb="3">
      <t>セツ</t>
    </rPh>
    <phoneticPr fontId="1"/>
  </si>
  <si>
    <t>4月2９日（土）</t>
    <rPh sb="1" eb="2">
      <t>ガツ</t>
    </rPh>
    <rPh sb="4" eb="5">
      <t>ニチ</t>
    </rPh>
    <rPh sb="6" eb="7">
      <t>ド</t>
    </rPh>
    <phoneticPr fontId="1"/>
  </si>
  <si>
    <t>会場　亀田中G</t>
    <rPh sb="0" eb="2">
      <t>カイジョウ</t>
    </rPh>
    <rPh sb="3" eb="5">
      <t>カメダ</t>
    </rPh>
    <rPh sb="5" eb="6">
      <t>チュウ</t>
    </rPh>
    <phoneticPr fontId="1"/>
  </si>
  <si>
    <t>深南銭恵巴</t>
    <rPh sb="0" eb="1">
      <t>フカ</t>
    </rPh>
    <rPh sb="1" eb="2">
      <t>ミナミ</t>
    </rPh>
    <rPh sb="2" eb="3">
      <t>ゼニ</t>
    </rPh>
    <rPh sb="3" eb="4">
      <t>メグミ</t>
    </rPh>
    <rPh sb="4" eb="5">
      <t>トモエ</t>
    </rPh>
    <phoneticPr fontId="27"/>
  </si>
  <si>
    <t>ラ・サール・湯川</t>
    <rPh sb="6" eb="8">
      <t>ユノカワ</t>
    </rPh>
    <phoneticPr fontId="27"/>
  </si>
  <si>
    <t>⑲⑨⑨</t>
    <phoneticPr fontId="27"/>
  </si>
  <si>
    <t>⑩⑩⑨⑩</t>
    <phoneticPr fontId="27"/>
  </si>
  <si>
    <t>⑪⑯㊱㊱㊱⑲</t>
    <phoneticPr fontId="27"/>
  </si>
  <si>
    <t>戸倉・旭岡</t>
    <rPh sb="0" eb="2">
      <t>トクラ</t>
    </rPh>
    <rPh sb="3" eb="5">
      <t>アサヒオカ</t>
    </rPh>
    <phoneticPr fontId="27"/>
  </si>
  <si>
    <t>七飯・知内・松前</t>
    <rPh sb="0" eb="2">
      <t>ナナエ</t>
    </rPh>
    <rPh sb="3" eb="5">
      <t>シリウチ</t>
    </rPh>
    <rPh sb="6" eb="8">
      <t>マツマエ</t>
    </rPh>
    <phoneticPr fontId="27"/>
  </si>
  <si>
    <t>浜分</t>
    <rPh sb="0" eb="1">
      <t>ハマ</t>
    </rPh>
    <rPh sb="1" eb="2">
      <t>ワケ</t>
    </rPh>
    <phoneticPr fontId="27"/>
  </si>
  <si>
    <t>③⑦⑦⑦③⑪②⑦</t>
    <phoneticPr fontId="27"/>
  </si>
  <si>
    <t>⑩</t>
    <phoneticPr fontId="27"/>
  </si>
  <si>
    <t>今金</t>
    <rPh sb="0" eb="1">
      <t>イマ</t>
    </rPh>
    <rPh sb="1" eb="2">
      <t>カネ</t>
    </rPh>
    <phoneticPr fontId="27"/>
  </si>
  <si>
    <t>青柳</t>
    <rPh sb="0" eb="2">
      <t>アオヤギ</t>
    </rPh>
    <phoneticPr fontId="27"/>
  </si>
  <si>
    <t>コラソン</t>
    <phoneticPr fontId="27"/>
  </si>
  <si>
    <t>⑤×５，⑲×４，⑧×２，⑨×２，⑥ OG</t>
    <phoneticPr fontId="27"/>
  </si>
  <si>
    <t>⑭</t>
    <phoneticPr fontId="27"/>
  </si>
  <si>
    <t>④</t>
    <phoneticPr fontId="27"/>
  </si>
  <si>
    <t>第4節</t>
    <rPh sb="0" eb="1">
      <t>ダイ</t>
    </rPh>
    <rPh sb="2" eb="3">
      <t>セツ</t>
    </rPh>
    <phoneticPr fontId="1"/>
  </si>
  <si>
    <t>4月30日（日）</t>
    <rPh sb="1" eb="2">
      <t>ガツ</t>
    </rPh>
    <rPh sb="4" eb="5">
      <t>ニチ</t>
    </rPh>
    <rPh sb="6" eb="7">
      <t>ヒ</t>
    </rPh>
    <phoneticPr fontId="1"/>
  </si>
  <si>
    <t>⑦⑦⑨</t>
    <phoneticPr fontId="27"/>
  </si>
  <si>
    <t>本通</t>
    <rPh sb="0" eb="2">
      <t>ホンドオ</t>
    </rPh>
    <phoneticPr fontId="27"/>
  </si>
  <si>
    <t>OG⑨</t>
    <phoneticPr fontId="27"/>
  </si>
  <si>
    <t>ラ・サール・湯川</t>
    <rPh sb="6" eb="7">
      <t>ユ</t>
    </rPh>
    <rPh sb="7" eb="8">
      <t>カワ</t>
    </rPh>
    <phoneticPr fontId="27"/>
  </si>
  <si>
    <t>㊱㊱㊱</t>
    <phoneticPr fontId="27"/>
  </si>
  <si>
    <t>⑬</t>
    <phoneticPr fontId="27"/>
  </si>
  <si>
    <t>北檜山・乙部</t>
    <rPh sb="0" eb="3">
      <t>キタヒヤマ</t>
    </rPh>
    <rPh sb="4" eb="6">
      <t>オトベ</t>
    </rPh>
    <phoneticPr fontId="27"/>
  </si>
  <si>
    <t>今金</t>
    <rPh sb="0" eb="2">
      <t>イマカネ</t>
    </rPh>
    <phoneticPr fontId="27"/>
  </si>
  <si>
    <t>⑨⑨⑧⑨⑥⑨⑫⑨⑤</t>
    <phoneticPr fontId="27"/>
  </si>
  <si>
    <t>⑪③③②③③③④</t>
    <phoneticPr fontId="27"/>
  </si>
  <si>
    <t>⑥⑨⑥</t>
    <phoneticPr fontId="27"/>
  </si>
  <si>
    <t>第5節</t>
    <phoneticPr fontId="27"/>
  </si>
  <si>
    <t>5月3日（水）</t>
  </si>
  <si>
    <t>会場　昭和公園</t>
  </si>
  <si>
    <t>五稜郭</t>
  </si>
  <si>
    <t>深尾銭恵巴</t>
  </si>
  <si>
    <t>5,5,2,9</t>
  </si>
  <si>
    <t>附属</t>
  </si>
  <si>
    <t>港</t>
  </si>
  <si>
    <t>浜分</t>
    <rPh sb="0" eb="1">
      <t>ハマ</t>
    </rPh>
    <rPh sb="1" eb="2">
      <t>ブン</t>
    </rPh>
    <phoneticPr fontId="27"/>
  </si>
  <si>
    <t>7,3</t>
  </si>
  <si>
    <t>10,10,11,10</t>
  </si>
  <si>
    <t>11.8.6.10</t>
    <phoneticPr fontId="27"/>
  </si>
  <si>
    <t>北檜山・乙部</t>
  </si>
  <si>
    <t>7,10,10/10,5,5,10,8</t>
  </si>
  <si>
    <t>赤川</t>
  </si>
  <si>
    <t>ラサール・湯川</t>
    <rPh sb="5" eb="6">
      <t>ユ</t>
    </rPh>
    <rPh sb="6" eb="7">
      <t>カワ</t>
    </rPh>
    <phoneticPr fontId="27"/>
  </si>
  <si>
    <t>7,7</t>
  </si>
  <si>
    <t>8,6,9</t>
  </si>
  <si>
    <t>10.6.6.10.10.25</t>
    <phoneticPr fontId="27"/>
  </si>
  <si>
    <t>北</t>
    <rPh sb="0" eb="1">
      <t>キタ</t>
    </rPh>
    <phoneticPr fontId="27"/>
  </si>
  <si>
    <t>会場　函館FP</t>
    <rPh sb="0" eb="2">
      <t>カイジョウ</t>
    </rPh>
    <rPh sb="3" eb="5">
      <t>ハコダテ</t>
    </rPh>
    <phoneticPr fontId="1"/>
  </si>
  <si>
    <t>第6節</t>
    <phoneticPr fontId="27"/>
  </si>
  <si>
    <t>5月4日（木）</t>
  </si>
  <si>
    <t>　</t>
  </si>
  <si>
    <t>7,7,8</t>
  </si>
  <si>
    <t>7,7,7</t>
  </si>
  <si>
    <t>旭岡・戸倉</t>
  </si>
  <si>
    <t>第7節</t>
    <rPh sb="0" eb="1">
      <t>ダイ</t>
    </rPh>
    <rPh sb="2" eb="3">
      <t>セツ</t>
    </rPh>
    <phoneticPr fontId="1"/>
  </si>
  <si>
    <t>5月13日（土）</t>
    <rPh sb="1" eb="2">
      <t>ガツ</t>
    </rPh>
    <rPh sb="4" eb="5">
      <t>ニチ</t>
    </rPh>
    <rPh sb="6" eb="7">
      <t>ド</t>
    </rPh>
    <phoneticPr fontId="1"/>
  </si>
  <si>
    <t>SE3</t>
    <phoneticPr fontId="27"/>
  </si>
  <si>
    <t>⑪⑪</t>
    <phoneticPr fontId="27"/>
  </si>
  <si>
    <t>⑦⑪⑪⑪⑪⑪OG⑦⑪⑪</t>
    <phoneticPr fontId="27"/>
  </si>
  <si>
    <t>深尾銭恵巴</t>
    <rPh sb="0" eb="1">
      <t>フカ</t>
    </rPh>
    <rPh sb="1" eb="2">
      <t>オ</t>
    </rPh>
    <rPh sb="2" eb="3">
      <t>ゼニ</t>
    </rPh>
    <rPh sb="3" eb="4">
      <t>メグミ</t>
    </rPh>
    <rPh sb="4" eb="5">
      <t>トモエ</t>
    </rPh>
    <phoneticPr fontId="27"/>
  </si>
  <si>
    <t>⑲⑲⑲⑤⑤⑤⑲</t>
    <phoneticPr fontId="27"/>
  </si>
  <si>
    <t>⑧</t>
    <phoneticPr fontId="27"/>
  </si>
  <si>
    <t>⑨⑨⑨⑧④</t>
    <phoneticPr fontId="27"/>
  </si>
  <si>
    <t>12.5.10.13.13.12.5</t>
    <phoneticPr fontId="27"/>
  </si>
  <si>
    <t>OG</t>
    <phoneticPr fontId="27"/>
  </si>
  <si>
    <t>本通</t>
    <rPh sb="0" eb="2">
      <t>ホンドオリ</t>
    </rPh>
    <phoneticPr fontId="27"/>
  </si>
  <si>
    <t>10.5.7</t>
    <phoneticPr fontId="27"/>
  </si>
  <si>
    <t>10.24.10.10</t>
    <phoneticPr fontId="27"/>
  </si>
  <si>
    <t>第8節</t>
    <rPh sb="0" eb="1">
      <t>ダイ</t>
    </rPh>
    <rPh sb="2" eb="3">
      <t>セツ</t>
    </rPh>
    <phoneticPr fontId="1"/>
  </si>
  <si>
    <t>５月14日（日）</t>
    <rPh sb="1" eb="2">
      <t>ガツ</t>
    </rPh>
    <rPh sb="4" eb="5">
      <t>ニチ</t>
    </rPh>
    <rPh sb="6" eb="7">
      <t>ニチ</t>
    </rPh>
    <phoneticPr fontId="1"/>
  </si>
  <si>
    <t>⑩⑮㉔／⑨</t>
    <phoneticPr fontId="27"/>
  </si>
  <si>
    <t>③／⑧</t>
    <phoneticPr fontId="27"/>
  </si>
  <si>
    <t>⑩⑥⑫／⑥</t>
    <phoneticPr fontId="27"/>
  </si>
  <si>
    <t>5月15日(月)</t>
    <rPh sb="1" eb="2">
      <t>ガツ</t>
    </rPh>
    <rPh sb="4" eb="5">
      <t>ニチ</t>
    </rPh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</si>
</sst>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46"/>
      <name val="HGPｺﾞｼｯｸM"/>
      <family val="3"/>
      <charset val="128"/>
    </font>
    <font>
      <sz val="16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Segoe UI Symbol"/>
      <family val="3"/>
    </font>
    <font>
      <sz val="14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0" borderId="0"/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1" fillId="0" borderId="9" xfId="1" applyFont="1" applyBorder="1">
      <alignment vertical="center"/>
    </xf>
    <xf numFmtId="0" fontId="11" fillId="0" borderId="0" xfId="1" applyFont="1">
      <alignment vertical="center"/>
    </xf>
    <xf numFmtId="0" fontId="11" fillId="0" borderId="10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12" xfId="1" applyFont="1" applyBorder="1">
      <alignment vertical="center"/>
    </xf>
    <xf numFmtId="0" fontId="19" fillId="0" borderId="13" xfId="1" applyFont="1" applyBorder="1" applyProtection="1">
      <alignment vertical="center"/>
      <protection locked="0"/>
    </xf>
    <xf numFmtId="0" fontId="19" fillId="0" borderId="14" xfId="1" applyFont="1" applyBorder="1" applyProtection="1">
      <alignment vertical="center"/>
      <protection locked="0"/>
    </xf>
    <xf numFmtId="0" fontId="19" fillId="0" borderId="15" xfId="1" applyFont="1" applyBorder="1" applyProtection="1">
      <alignment vertical="center"/>
      <protection locked="0"/>
    </xf>
    <xf numFmtId="0" fontId="11" fillId="0" borderId="9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10" xfId="1" applyFont="1" applyBorder="1" applyProtection="1">
      <alignment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Protection="1">
      <alignment vertical="center"/>
      <protection locked="0"/>
    </xf>
    <xf numFmtId="0" fontId="11" fillId="0" borderId="6" xfId="1" applyFont="1" applyBorder="1" applyProtection="1">
      <alignment vertical="center"/>
      <protection locked="0"/>
    </xf>
    <xf numFmtId="0" fontId="11" fillId="0" borderId="12" xfId="1" applyFont="1" applyBorder="1" applyProtection="1">
      <alignment vertical="center"/>
      <protection locked="0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9" fillId="0" borderId="13" xfId="1" applyFont="1" applyBorder="1">
      <alignment vertical="center"/>
    </xf>
    <xf numFmtId="0" fontId="19" fillId="0" borderId="14" xfId="1" applyFont="1" applyBorder="1">
      <alignment vertical="center"/>
    </xf>
    <xf numFmtId="0" fontId="19" fillId="0" borderId="15" xfId="1" applyFont="1" applyBorder="1">
      <alignment vertical="center"/>
    </xf>
    <xf numFmtId="0" fontId="22" fillId="0" borderId="0" xfId="2" applyAlignment="1">
      <alignment horizontal="center" vertical="center"/>
    </xf>
    <xf numFmtId="0" fontId="21" fillId="0" borderId="0" xfId="0" applyFont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20" fontId="12" fillId="0" borderId="0" xfId="0" applyNumberFormat="1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/>
    </xf>
    <xf numFmtId="0" fontId="8" fillId="0" borderId="9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11" xfId="1" applyFont="1" applyBorder="1" applyProtection="1">
      <alignment vertical="center"/>
      <protection locked="0"/>
    </xf>
    <xf numFmtId="0" fontId="8" fillId="0" borderId="6" xfId="1" applyFont="1" applyBorder="1" applyProtection="1">
      <alignment vertical="center"/>
      <protection locked="0"/>
    </xf>
    <xf numFmtId="0" fontId="10" fillId="0" borderId="6" xfId="1" applyFont="1" applyBorder="1" applyAlignment="1">
      <alignment vertical="center" shrinkToFit="1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0" fontId="22" fillId="0" borderId="0" xfId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 shrinkToFit="1"/>
    </xf>
    <xf numFmtId="0" fontId="3" fillId="4" borderId="0" xfId="0" applyFont="1" applyFill="1" applyAlignment="1">
      <alignment horizontal="center" vertical="center" shrinkToFit="1"/>
    </xf>
    <xf numFmtId="0" fontId="12" fillId="6" borderId="7" xfId="0" applyFont="1" applyFill="1" applyBorder="1" applyAlignment="1" applyProtection="1">
      <alignment horizontal="right" vertical="center" shrinkToFit="1"/>
      <protection locked="0"/>
    </xf>
    <xf numFmtId="0" fontId="12" fillId="6" borderId="8" xfId="0" applyFont="1" applyFill="1" applyBorder="1" applyAlignment="1" applyProtection="1">
      <alignment horizontal="right" vertical="center" shrinkToFit="1"/>
      <protection locked="0"/>
    </xf>
    <xf numFmtId="0" fontId="12" fillId="4" borderId="7" xfId="0" applyFont="1" applyFill="1" applyBorder="1" applyAlignment="1" applyProtection="1">
      <alignment horizontal="right" vertical="center" shrinkToFit="1"/>
      <protection locked="0"/>
    </xf>
    <xf numFmtId="0" fontId="12" fillId="4" borderId="8" xfId="0" applyFont="1" applyFill="1" applyBorder="1" applyAlignment="1" applyProtection="1">
      <alignment horizontal="right" vertical="center" shrinkToFit="1"/>
      <protection locked="0"/>
    </xf>
    <xf numFmtId="0" fontId="12" fillId="6" borderId="7" xfId="0" applyFont="1" applyFill="1" applyBorder="1" applyAlignment="1" applyProtection="1">
      <alignment horizontal="left" vertical="center" shrinkToFit="1"/>
      <protection locked="0"/>
    </xf>
    <xf numFmtId="0" fontId="12" fillId="6" borderId="8" xfId="0" applyFont="1" applyFill="1" applyBorder="1" applyAlignment="1" applyProtection="1">
      <alignment horizontal="left" vertical="center" shrinkToFit="1"/>
      <protection locked="0"/>
    </xf>
    <xf numFmtId="0" fontId="12" fillId="4" borderId="7" xfId="0" applyFont="1" applyFill="1" applyBorder="1" applyAlignment="1" applyProtection="1">
      <alignment horizontal="left" vertical="center" shrinkToFit="1"/>
      <protection locked="0"/>
    </xf>
    <xf numFmtId="0" fontId="12" fillId="4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3" applyFont="1" applyAlignment="1" applyProtection="1">
      <alignment horizontal="center" vertical="center" shrinkToFit="1"/>
      <protection locked="0"/>
    </xf>
    <xf numFmtId="20" fontId="12" fillId="5" borderId="0" xfId="0" applyNumberFormat="1" applyFont="1" applyFill="1" applyAlignment="1" applyProtection="1">
      <alignment horizontal="left" vertical="center" shrinkToFit="1"/>
      <protection locked="0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5" borderId="0" xfId="0" applyFont="1" applyFill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horizontal="center" vertical="center" shrinkToFit="1"/>
      <protection locked="0"/>
    </xf>
    <xf numFmtId="0" fontId="4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horizontal="right" vertical="center" shrinkToFit="1"/>
      <protection locked="0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>
      <alignment horizontal="center" vertical="center" shrinkToFit="1"/>
    </xf>
    <xf numFmtId="0" fontId="12" fillId="6" borderId="0" xfId="0" applyFont="1" applyFill="1" applyAlignment="1">
      <alignment horizontal="center" vertical="center" shrinkToFit="1"/>
    </xf>
    <xf numFmtId="0" fontId="12" fillId="0" borderId="0" xfId="3" applyFont="1" applyAlignment="1" applyProtection="1">
      <alignment horizontal="center" vertical="center" shrinkToFit="1"/>
      <protection locked="0"/>
    </xf>
    <xf numFmtId="0" fontId="14" fillId="5" borderId="0" xfId="0" applyFont="1" applyFill="1" applyAlignment="1" applyProtection="1">
      <alignment horizontal="center" vertical="center" shrinkToFit="1"/>
      <protection locked="0"/>
    </xf>
    <xf numFmtId="0" fontId="0" fillId="0" borderId="0" xfId="2" applyFont="1" applyAlignment="1">
      <alignment horizontal="center" vertical="center"/>
    </xf>
    <xf numFmtId="0" fontId="3" fillId="10" borderId="0" xfId="0" applyFont="1" applyFill="1" applyAlignment="1" applyProtection="1">
      <alignment horizontal="center" vertical="center" shrinkToFit="1"/>
      <protection locked="0"/>
    </xf>
    <xf numFmtId="0" fontId="13" fillId="0" borderId="0" xfId="1" applyFont="1" applyAlignment="1">
      <alignment vertical="center" shrinkToFit="1"/>
    </xf>
    <xf numFmtId="0" fontId="30" fillId="0" borderId="1" xfId="0" applyFont="1" applyBorder="1" applyAlignment="1">
      <alignment horizontal="left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" xfId="1" applyFont="1" applyFill="1" applyBorder="1" applyAlignment="1" applyProtection="1">
      <alignment horizontal="center" vertical="center"/>
      <protection locked="0"/>
    </xf>
    <xf numFmtId="0" fontId="11" fillId="8" borderId="0" xfId="1" applyFont="1" applyFill="1" applyAlignment="1">
      <alignment horizontal="center" vertical="center"/>
    </xf>
    <xf numFmtId="0" fontId="11" fillId="8" borderId="3" xfId="1" applyFont="1" applyFill="1" applyBorder="1" applyAlignment="1" applyProtection="1">
      <alignment horizontal="center" vertical="center"/>
      <protection locked="0"/>
    </xf>
    <xf numFmtId="0" fontId="11" fillId="8" borderId="4" xfId="1" applyFont="1" applyFill="1" applyBorder="1" applyAlignment="1" applyProtection="1">
      <alignment horizontal="center" vertical="center"/>
      <protection locked="0"/>
    </xf>
    <xf numFmtId="0" fontId="11" fillId="8" borderId="5" xfId="1" applyFont="1" applyFill="1" applyBorder="1" applyAlignment="1" applyProtection="1">
      <alignment horizontal="center" vertical="center"/>
      <protection locked="0"/>
    </xf>
    <xf numFmtId="0" fontId="11" fillId="9" borderId="2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2" xfId="1" applyFont="1" applyFill="1" applyBorder="1" applyAlignment="1" applyProtection="1">
      <alignment horizontal="center" vertical="center"/>
      <protection locked="0"/>
    </xf>
    <xf numFmtId="0" fontId="11" fillId="9" borderId="0" xfId="1" applyFont="1" applyFill="1" applyAlignment="1">
      <alignment horizontal="center" vertical="center"/>
    </xf>
    <xf numFmtId="0" fontId="11" fillId="9" borderId="3" xfId="1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4" xfId="1" applyFont="1" applyFill="1" applyBorder="1" applyAlignment="1" applyProtection="1">
      <alignment horizontal="center" vertical="center"/>
      <protection locked="0"/>
    </xf>
    <xf numFmtId="0" fontId="11" fillId="9" borderId="5" xfId="1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1" applyFont="1" applyFill="1" applyBorder="1" applyAlignment="1" applyProtection="1">
      <alignment horizontal="center" vertical="center"/>
      <protection locked="0"/>
    </xf>
    <xf numFmtId="0" fontId="8" fillId="8" borderId="0" xfId="1" applyFont="1" applyFill="1" applyAlignment="1">
      <alignment horizontal="center" vertical="center"/>
    </xf>
    <xf numFmtId="0" fontId="8" fillId="8" borderId="3" xfId="1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4" xfId="1" applyFont="1" applyFill="1" applyBorder="1" applyAlignment="1" applyProtection="1">
      <alignment horizontal="center" vertical="center"/>
      <protection locked="0"/>
    </xf>
    <xf numFmtId="0" fontId="8" fillId="8" borderId="5" xfId="1" applyFont="1" applyFill="1" applyBorder="1" applyAlignment="1" applyProtection="1">
      <alignment horizontal="center" vertical="center"/>
      <protection locked="0"/>
    </xf>
    <xf numFmtId="0" fontId="8" fillId="8" borderId="2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2" fillId="0" borderId="0" xfId="3" applyFont="1" applyAlignment="1" applyProtection="1">
      <alignment horizontal="center" vertical="center" shrinkToFit="1"/>
      <protection locked="0"/>
    </xf>
    <xf numFmtId="0" fontId="12" fillId="6" borderId="27" xfId="0" applyFont="1" applyFill="1" applyBorder="1" applyAlignment="1">
      <alignment horizontal="center" vertical="center" textRotation="255" shrinkToFit="1"/>
    </xf>
    <xf numFmtId="0" fontId="12" fillId="6" borderId="28" xfId="0" applyFont="1" applyFill="1" applyBorder="1" applyAlignment="1">
      <alignment horizontal="center" vertical="center" textRotation="255" shrinkToFit="1"/>
    </xf>
    <xf numFmtId="0" fontId="12" fillId="6" borderId="29" xfId="0" applyFont="1" applyFill="1" applyBorder="1" applyAlignment="1">
      <alignment horizontal="center" vertical="center" textRotation="255" shrinkToFit="1"/>
    </xf>
    <xf numFmtId="0" fontId="12" fillId="6" borderId="0" xfId="0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2" fillId="10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textRotation="255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12" fillId="4" borderId="9" xfId="0" applyFont="1" applyFill="1" applyBorder="1" applyAlignment="1" applyProtection="1">
      <alignment horizontal="center" vertical="center" shrinkToFit="1"/>
      <protection locked="0"/>
    </xf>
    <xf numFmtId="0" fontId="12" fillId="6" borderId="9" xfId="0" applyFont="1" applyFill="1" applyBorder="1" applyAlignment="1" applyProtection="1">
      <alignment horizontal="center" vertical="center" shrinkToFit="1"/>
      <protection locked="0"/>
    </xf>
    <xf numFmtId="0" fontId="20" fillId="0" borderId="13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15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176" fontId="10" fillId="0" borderId="13" xfId="1" applyNumberFormat="1" applyFont="1" applyBorder="1" applyAlignment="1">
      <alignment horizontal="center" vertical="center" shrinkToFit="1"/>
    </xf>
    <xf numFmtId="176" fontId="10" fillId="0" borderId="15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176" fontId="10" fillId="0" borderId="12" xfId="1" applyNumberFormat="1" applyFont="1" applyBorder="1" applyAlignment="1">
      <alignment horizontal="center" vertical="center" shrinkToFit="1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8" borderId="13" xfId="1" applyFont="1" applyFill="1" applyBorder="1" applyAlignment="1">
      <alignment horizontal="center" vertical="center" shrinkToFit="1"/>
    </xf>
    <xf numFmtId="0" fontId="18" fillId="8" borderId="14" xfId="1" applyFont="1" applyFill="1" applyBorder="1" applyAlignment="1">
      <alignment horizontal="center" vertical="center" shrinkToFit="1"/>
    </xf>
    <xf numFmtId="0" fontId="18" fillId="8" borderId="15" xfId="1" applyFont="1" applyFill="1" applyBorder="1" applyAlignment="1">
      <alignment horizontal="center" vertical="center" shrinkToFit="1"/>
    </xf>
    <xf numFmtId="0" fontId="18" fillId="8" borderId="9" xfId="1" applyFont="1" applyFill="1" applyBorder="1" applyAlignment="1">
      <alignment horizontal="center" vertical="center" shrinkToFit="1"/>
    </xf>
    <xf numFmtId="0" fontId="18" fillId="8" borderId="0" xfId="1" applyFont="1" applyFill="1" applyAlignment="1">
      <alignment horizontal="center" vertical="center" shrinkToFit="1"/>
    </xf>
    <xf numFmtId="0" fontId="18" fillId="8" borderId="10" xfId="1" applyFont="1" applyFill="1" applyBorder="1" applyAlignment="1">
      <alignment horizontal="center" vertical="center" shrinkToFit="1"/>
    </xf>
    <xf numFmtId="0" fontId="18" fillId="8" borderId="11" xfId="1" applyFont="1" applyFill="1" applyBorder="1" applyAlignment="1">
      <alignment horizontal="center" vertical="center" shrinkToFit="1"/>
    </xf>
    <xf numFmtId="0" fontId="18" fillId="8" borderId="6" xfId="1" applyFont="1" applyFill="1" applyBorder="1" applyAlignment="1">
      <alignment horizontal="center" vertical="center" shrinkToFit="1"/>
    </xf>
    <xf numFmtId="0" fontId="18" fillId="8" borderId="12" xfId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/>
    </xf>
    <xf numFmtId="0" fontId="24" fillId="0" borderId="14" xfId="0" applyFont="1" applyBorder="1">
      <alignment vertical="center"/>
    </xf>
    <xf numFmtId="0" fontId="24" fillId="0" borderId="15" xfId="0" applyFont="1" applyBorder="1">
      <alignment vertical="center"/>
    </xf>
    <xf numFmtId="0" fontId="13" fillId="0" borderId="6" xfId="0" applyFont="1" applyBorder="1" applyAlignment="1">
      <alignment horizontal="center" vertical="center" shrinkToFit="1"/>
    </xf>
    <xf numFmtId="0" fontId="7" fillId="8" borderId="6" xfId="0" applyFont="1" applyFill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8" borderId="20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center" vertical="center"/>
    </xf>
    <xf numFmtId="0" fontId="8" fillId="8" borderId="23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/>
    </xf>
    <xf numFmtId="0" fontId="8" fillId="8" borderId="25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 shrinkToFit="1"/>
    </xf>
    <xf numFmtId="0" fontId="18" fillId="8" borderId="22" xfId="1" applyFont="1" applyFill="1" applyBorder="1" applyAlignment="1">
      <alignment horizontal="center" vertical="center" shrinkToFit="1"/>
    </xf>
    <xf numFmtId="0" fontId="18" fillId="8" borderId="21" xfId="1" applyFont="1" applyFill="1" applyBorder="1" applyAlignment="1">
      <alignment horizontal="center" vertical="center" shrinkToFit="1"/>
    </xf>
    <xf numFmtId="0" fontId="9" fillId="8" borderId="20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9" fillId="8" borderId="22" xfId="1" applyFont="1" applyFill="1" applyBorder="1" applyAlignment="1">
      <alignment horizontal="center" vertical="center"/>
    </xf>
    <xf numFmtId="0" fontId="9" fillId="8" borderId="20" xfId="1" applyFont="1" applyFill="1" applyBorder="1" applyAlignment="1">
      <alignment horizontal="center" vertical="center" shrinkToFit="1"/>
    </xf>
    <xf numFmtId="0" fontId="9" fillId="8" borderId="21" xfId="1" applyFont="1" applyFill="1" applyBorder="1" applyAlignment="1">
      <alignment horizontal="center" vertical="center" shrinkToFit="1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shrinkToFit="1"/>
    </xf>
    <xf numFmtId="0" fontId="9" fillId="9" borderId="21" xfId="0" applyFont="1" applyFill="1" applyBorder="1" applyAlignment="1">
      <alignment horizontal="center" vertical="center" shrinkToFit="1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 shrinkToFit="1"/>
    </xf>
    <xf numFmtId="0" fontId="18" fillId="9" borderId="13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 vertical="center" shrinkToFit="1"/>
    </xf>
    <xf numFmtId="0" fontId="18" fillId="9" borderId="15" xfId="0" applyFont="1" applyFill="1" applyBorder="1" applyAlignment="1">
      <alignment horizontal="center" vertical="center" shrinkToFit="1"/>
    </xf>
    <xf numFmtId="0" fontId="18" fillId="9" borderId="9" xfId="0" applyFont="1" applyFill="1" applyBorder="1" applyAlignment="1">
      <alignment horizontal="center" vertical="center" shrinkToFit="1"/>
    </xf>
    <xf numFmtId="0" fontId="18" fillId="9" borderId="0" xfId="0" applyFont="1" applyFill="1" applyAlignment="1">
      <alignment horizontal="center" vertical="center" shrinkToFit="1"/>
    </xf>
    <xf numFmtId="0" fontId="18" fillId="9" borderId="10" xfId="0" applyFont="1" applyFill="1" applyBorder="1" applyAlignment="1">
      <alignment horizontal="center" vertical="center" shrinkToFit="1"/>
    </xf>
    <xf numFmtId="0" fontId="18" fillId="9" borderId="11" xfId="0" applyFont="1" applyFill="1" applyBorder="1" applyAlignment="1">
      <alignment horizontal="center" vertical="center" shrinkToFit="1"/>
    </xf>
    <xf numFmtId="0" fontId="18" fillId="9" borderId="6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CCFFFF"/>
      <color rgb="FFFFCCCC"/>
      <color rgb="FFFFCC99"/>
      <color rgb="FFFFFFCC"/>
      <color rgb="FF66FFFF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4B8F00D-C141-4DEF-8C77-46D5ED68E180}"/>
            </a:ext>
          </a:extLst>
        </xdr:cNvPr>
        <xdr:cNvSpPr/>
      </xdr:nvSpPr>
      <xdr:spPr>
        <a:xfrm>
          <a:off x="252412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DF7FFC2-BF8A-441B-A7D2-85144F256AD0}"/>
            </a:ext>
          </a:extLst>
        </xdr:cNvPr>
        <xdr:cNvSpPr/>
      </xdr:nvSpPr>
      <xdr:spPr>
        <a:xfrm>
          <a:off x="252603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BFA50AE-75A3-49E9-9DE6-F3CA4C1F2DB5}"/>
            </a:ext>
          </a:extLst>
        </xdr:cNvPr>
        <xdr:cNvSpPr/>
      </xdr:nvSpPr>
      <xdr:spPr>
        <a:xfrm>
          <a:off x="252603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3B3DC398-E609-4BB8-85B1-BE61866DF6B0}"/>
            </a:ext>
          </a:extLst>
        </xdr:cNvPr>
        <xdr:cNvSpPr/>
      </xdr:nvSpPr>
      <xdr:spPr>
        <a:xfrm>
          <a:off x="252603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24FB71D0-824D-4F0D-852B-595B7854F132}"/>
            </a:ext>
          </a:extLst>
        </xdr:cNvPr>
        <xdr:cNvSpPr/>
      </xdr:nvSpPr>
      <xdr:spPr>
        <a:xfrm>
          <a:off x="254508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75FEDCCA-E9F4-427E-800F-E3EA96065141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170402B-B680-4240-9ACE-D61AF7D32F5E}"/>
            </a:ext>
          </a:extLst>
        </xdr:cNvPr>
        <xdr:cNvSpPr/>
      </xdr:nvSpPr>
      <xdr:spPr>
        <a:xfrm>
          <a:off x="848868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F3087A55-7E57-40D5-BE4F-0E486E6EB925}"/>
            </a:ext>
          </a:extLst>
        </xdr:cNvPr>
        <xdr:cNvSpPr/>
      </xdr:nvSpPr>
      <xdr:spPr>
        <a:xfrm>
          <a:off x="848868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9F91E319-4CDA-4DE6-9050-67E32B05A838}"/>
            </a:ext>
          </a:extLst>
        </xdr:cNvPr>
        <xdr:cNvSpPr/>
      </xdr:nvSpPr>
      <xdr:spPr>
        <a:xfrm>
          <a:off x="848868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79D6F392-3C17-4950-9263-B5F0F903F08F}"/>
            </a:ext>
          </a:extLst>
        </xdr:cNvPr>
        <xdr:cNvSpPr/>
      </xdr:nvSpPr>
      <xdr:spPr>
        <a:xfrm>
          <a:off x="8507730" y="46434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6E1D939-98A1-47DA-952E-770D46E4236D}"/>
            </a:ext>
          </a:extLst>
        </xdr:cNvPr>
        <xdr:cNvSpPr/>
      </xdr:nvSpPr>
      <xdr:spPr>
        <a:xfrm>
          <a:off x="850773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D0F6CD23-51D8-42E3-87C4-9E084AD65454}"/>
            </a:ext>
          </a:extLst>
        </xdr:cNvPr>
        <xdr:cNvSpPr/>
      </xdr:nvSpPr>
      <xdr:spPr>
        <a:xfrm>
          <a:off x="2524125" y="46701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DDF448CB-5910-4D38-A610-26D0FD45387B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10A0CCA5-3EA8-4245-B3A2-B01EFB42AA45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F6CE086F-EF9D-4232-900C-932914AC06B1}"/>
            </a:ext>
          </a:extLst>
        </xdr:cNvPr>
        <xdr:cNvSpPr/>
      </xdr:nvSpPr>
      <xdr:spPr>
        <a:xfrm>
          <a:off x="848868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DCC484D2-7AA8-4F6D-9923-C49DD6B81E67}"/>
            </a:ext>
          </a:extLst>
        </xdr:cNvPr>
        <xdr:cNvSpPr/>
      </xdr:nvSpPr>
      <xdr:spPr>
        <a:xfrm>
          <a:off x="848868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77D9EDAE-0704-4667-9940-E1C67B2907AB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216697</xdr:colOff>
      <xdr:row>3</xdr:row>
      <xdr:rowOff>69056</xdr:rowOff>
    </xdr:from>
    <xdr:to>
      <xdr:col>11</xdr:col>
      <xdr:colOff>128591</xdr:colOff>
      <xdr:row>5</xdr:row>
      <xdr:rowOff>138113</xdr:rowOff>
    </xdr:to>
    <xdr:pic>
      <xdr:nvPicPr>
        <xdr:cNvPr id="2" name="図 37" descr="boal.jp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2" y="1033462"/>
          <a:ext cx="531019" cy="49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495300" y="781049"/>
          <a:ext cx="667808" cy="188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773429" y="569384"/>
          <a:ext cx="82147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12</xdr:col>
      <xdr:colOff>235746</xdr:colOff>
      <xdr:row>7</xdr:row>
      <xdr:rowOff>69056</xdr:rowOff>
    </xdr:from>
    <xdr:to>
      <xdr:col>14</xdr:col>
      <xdr:colOff>147639</xdr:colOff>
      <xdr:row>9</xdr:row>
      <xdr:rowOff>138113</xdr:rowOff>
    </xdr:to>
    <xdr:pic>
      <xdr:nvPicPr>
        <xdr:cNvPr id="5" name="図 7" descr="boal.jp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059" y="1652587"/>
          <a:ext cx="531018" cy="49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226222</xdr:colOff>
      <xdr:row>11</xdr:row>
      <xdr:rowOff>59531</xdr:rowOff>
    </xdr:from>
    <xdr:to>
      <xdr:col>17</xdr:col>
      <xdr:colOff>119066</xdr:colOff>
      <xdr:row>13</xdr:row>
      <xdr:rowOff>138113</xdr:rowOff>
    </xdr:to>
    <xdr:pic>
      <xdr:nvPicPr>
        <xdr:cNvPr id="6" name="図 8" descr="boal.jpg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222" y="2262187"/>
          <a:ext cx="511969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226221</xdr:colOff>
      <xdr:row>15</xdr:row>
      <xdr:rowOff>59531</xdr:rowOff>
    </xdr:from>
    <xdr:to>
      <xdr:col>20</xdr:col>
      <xdr:colOff>138116</xdr:colOff>
      <xdr:row>17</xdr:row>
      <xdr:rowOff>128588</xdr:rowOff>
    </xdr:to>
    <xdr:pic>
      <xdr:nvPicPr>
        <xdr:cNvPr id="7" name="図 9" descr="boal.jpg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909" y="2881312"/>
          <a:ext cx="531020" cy="49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216697</xdr:colOff>
      <xdr:row>19</xdr:row>
      <xdr:rowOff>59531</xdr:rowOff>
    </xdr:from>
    <xdr:ext cx="511175" cy="517525"/>
    <xdr:pic>
      <xdr:nvPicPr>
        <xdr:cNvPr id="9" name="図 10" descr="boal.jpg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072" y="350043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30</xdr:col>
      <xdr:colOff>216696</xdr:colOff>
      <xdr:row>31</xdr:row>
      <xdr:rowOff>59531</xdr:rowOff>
    </xdr:from>
    <xdr:ext cx="511175" cy="517525"/>
    <xdr:pic>
      <xdr:nvPicPr>
        <xdr:cNvPr id="11" name="図 11" descr="boal.jpg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759" y="483393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216696</xdr:colOff>
      <xdr:row>23</xdr:row>
      <xdr:rowOff>59531</xdr:rowOff>
    </xdr:from>
    <xdr:ext cx="511175" cy="517525"/>
    <xdr:pic>
      <xdr:nvPicPr>
        <xdr:cNvPr id="12" name="図 11" descr="boal.jpg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446" y="483393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158719</xdr:colOff>
      <xdr:row>27</xdr:row>
      <xdr:rowOff>71955</xdr:rowOff>
    </xdr:from>
    <xdr:ext cx="511175" cy="517525"/>
    <xdr:pic>
      <xdr:nvPicPr>
        <xdr:cNvPr id="8" name="図 7" descr="boal.jpg">
          <a:extLst>
            <a:ext uri="{FF2B5EF4-FFF2-40B4-BE49-F238E27FC236}">
              <a16:creationId xmlns:a16="http://schemas.microsoft.com/office/drawing/2014/main" id="{E61FC413-F725-4CC3-B449-2FED74AFF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523" y="547635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587E823-5CB8-4545-A765-41A9D76BDBF7}"/>
            </a:ext>
          </a:extLst>
        </xdr:cNvPr>
        <xdr:cNvSpPr/>
      </xdr:nvSpPr>
      <xdr:spPr>
        <a:xfrm>
          <a:off x="252412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EE13535-8635-4716-8DF5-8DBBEC60542C}"/>
            </a:ext>
          </a:extLst>
        </xdr:cNvPr>
        <xdr:cNvSpPr/>
      </xdr:nvSpPr>
      <xdr:spPr>
        <a:xfrm>
          <a:off x="252603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111B88F-731B-49AB-BD83-C8D95B246F09}"/>
            </a:ext>
          </a:extLst>
        </xdr:cNvPr>
        <xdr:cNvSpPr/>
      </xdr:nvSpPr>
      <xdr:spPr>
        <a:xfrm>
          <a:off x="252603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7137114B-108D-4327-A0A0-A61A5D8334B0}"/>
            </a:ext>
          </a:extLst>
        </xdr:cNvPr>
        <xdr:cNvSpPr/>
      </xdr:nvSpPr>
      <xdr:spPr>
        <a:xfrm>
          <a:off x="252603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FB228090-F5F2-41B4-AFE1-5FD39FE7BA82}"/>
            </a:ext>
          </a:extLst>
        </xdr:cNvPr>
        <xdr:cNvSpPr/>
      </xdr:nvSpPr>
      <xdr:spPr>
        <a:xfrm>
          <a:off x="254508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256825CB-0E21-4247-B40C-ED478763F66F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A809E121-F5FA-4C98-BDBC-C937A97F2353}"/>
            </a:ext>
          </a:extLst>
        </xdr:cNvPr>
        <xdr:cNvSpPr/>
      </xdr:nvSpPr>
      <xdr:spPr>
        <a:xfrm>
          <a:off x="848868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D7E73AA9-C1D0-4AB7-8669-07A289B57624}"/>
            </a:ext>
          </a:extLst>
        </xdr:cNvPr>
        <xdr:cNvSpPr/>
      </xdr:nvSpPr>
      <xdr:spPr>
        <a:xfrm>
          <a:off x="848868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448EF09B-A4F7-4709-88E3-4424183D34F4}"/>
            </a:ext>
          </a:extLst>
        </xdr:cNvPr>
        <xdr:cNvSpPr/>
      </xdr:nvSpPr>
      <xdr:spPr>
        <a:xfrm>
          <a:off x="848868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7EA37EEF-E332-421D-89F5-8327B8E7F4DB}"/>
            </a:ext>
          </a:extLst>
        </xdr:cNvPr>
        <xdr:cNvSpPr/>
      </xdr:nvSpPr>
      <xdr:spPr>
        <a:xfrm>
          <a:off x="8507730" y="46434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B4A8FDDE-5045-4351-9FEC-02A8D07A0266}"/>
            </a:ext>
          </a:extLst>
        </xdr:cNvPr>
        <xdr:cNvSpPr/>
      </xdr:nvSpPr>
      <xdr:spPr>
        <a:xfrm>
          <a:off x="850773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E1F95BFE-EA74-4AA9-BA1C-1D9D9A99D8E4}"/>
            </a:ext>
          </a:extLst>
        </xdr:cNvPr>
        <xdr:cNvSpPr/>
      </xdr:nvSpPr>
      <xdr:spPr>
        <a:xfrm>
          <a:off x="2524125" y="46701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C0C9D379-E388-4910-9E3D-BCBB4D5B05D1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FEF4627-1B4F-410A-A863-149247BFCA41}"/>
            </a:ext>
          </a:extLst>
        </xdr:cNvPr>
        <xdr:cNvSpPr/>
      </xdr:nvSpPr>
      <xdr:spPr>
        <a:xfrm>
          <a:off x="2519363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029B3E1-889C-4270-90A5-1E75D0613CAA}"/>
            </a:ext>
          </a:extLst>
        </xdr:cNvPr>
        <xdr:cNvSpPr/>
      </xdr:nvSpPr>
      <xdr:spPr>
        <a:xfrm>
          <a:off x="2521268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EE05F969-0040-4210-8AAE-F6C4BFDE251C}"/>
            </a:ext>
          </a:extLst>
        </xdr:cNvPr>
        <xdr:cNvSpPr/>
      </xdr:nvSpPr>
      <xdr:spPr>
        <a:xfrm>
          <a:off x="2521268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30EA8610-7CEA-4B64-A20F-675C233DA0FF}"/>
            </a:ext>
          </a:extLst>
        </xdr:cNvPr>
        <xdr:cNvSpPr/>
      </xdr:nvSpPr>
      <xdr:spPr>
        <a:xfrm>
          <a:off x="2521268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9F4A4596-2F65-4A5E-B005-92CACD9FF038}"/>
            </a:ext>
          </a:extLst>
        </xdr:cNvPr>
        <xdr:cNvSpPr/>
      </xdr:nvSpPr>
      <xdr:spPr>
        <a:xfrm>
          <a:off x="2540318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B055E76F-B16B-48DA-AC47-83E9197F7F63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2E94D239-03AF-4203-973B-530D0B97D4AC}"/>
            </a:ext>
          </a:extLst>
        </xdr:cNvPr>
        <xdr:cNvSpPr/>
      </xdr:nvSpPr>
      <xdr:spPr>
        <a:xfrm>
          <a:off x="8474393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5724C080-B4FE-4FFA-8AC1-C7E994198DD8}"/>
            </a:ext>
          </a:extLst>
        </xdr:cNvPr>
        <xdr:cNvSpPr/>
      </xdr:nvSpPr>
      <xdr:spPr>
        <a:xfrm>
          <a:off x="8474393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ABADABFC-FC03-44C1-82A0-90248C04404A}"/>
            </a:ext>
          </a:extLst>
        </xdr:cNvPr>
        <xdr:cNvSpPr/>
      </xdr:nvSpPr>
      <xdr:spPr>
        <a:xfrm>
          <a:off x="8474393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982BF02E-8AEF-437B-BA0F-41E8D444F7E4}"/>
            </a:ext>
          </a:extLst>
        </xdr:cNvPr>
        <xdr:cNvSpPr/>
      </xdr:nvSpPr>
      <xdr:spPr>
        <a:xfrm>
          <a:off x="8493443" y="46434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84A4A6E-2521-4288-8113-7EF57991B3CA}"/>
            </a:ext>
          </a:extLst>
        </xdr:cNvPr>
        <xdr:cNvSpPr/>
      </xdr:nvSpPr>
      <xdr:spPr>
        <a:xfrm>
          <a:off x="8493443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52860A1-F681-4201-817E-DB0EE2B50ABC}"/>
            </a:ext>
          </a:extLst>
        </xdr:cNvPr>
        <xdr:cNvSpPr/>
      </xdr:nvSpPr>
      <xdr:spPr>
        <a:xfrm>
          <a:off x="2519363" y="46701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8E25E338-42E1-4B06-A1BA-96DB9E711CA8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933B1FE7-4F9A-4141-8B36-B8CD5DFECC49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E37DF6B6-28AC-4290-9599-4C535714C0AA}"/>
            </a:ext>
          </a:extLst>
        </xdr:cNvPr>
        <xdr:cNvSpPr/>
      </xdr:nvSpPr>
      <xdr:spPr>
        <a:xfrm>
          <a:off x="8474393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E27D7B29-4A2F-448C-9D7A-52C7C18BE217}"/>
            </a:ext>
          </a:extLst>
        </xdr:cNvPr>
        <xdr:cNvSpPr/>
      </xdr:nvSpPr>
      <xdr:spPr>
        <a:xfrm>
          <a:off x="8474393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84F41B4-8EA7-4E40-A3FA-C111ED3987E4}"/>
            </a:ext>
          </a:extLst>
        </xdr:cNvPr>
        <xdr:cNvSpPr/>
      </xdr:nvSpPr>
      <xdr:spPr>
        <a:xfrm>
          <a:off x="252412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E1D0C10-1174-4E84-B14C-AA8FA2CB263A}"/>
            </a:ext>
          </a:extLst>
        </xdr:cNvPr>
        <xdr:cNvSpPr/>
      </xdr:nvSpPr>
      <xdr:spPr>
        <a:xfrm>
          <a:off x="252603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9BDA491-2759-4629-8388-601442149EEC}"/>
            </a:ext>
          </a:extLst>
        </xdr:cNvPr>
        <xdr:cNvSpPr/>
      </xdr:nvSpPr>
      <xdr:spPr>
        <a:xfrm>
          <a:off x="252603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831B889E-F555-4DC1-AA3F-304AF7DCEF31}"/>
            </a:ext>
          </a:extLst>
        </xdr:cNvPr>
        <xdr:cNvSpPr/>
      </xdr:nvSpPr>
      <xdr:spPr>
        <a:xfrm>
          <a:off x="252603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81F35650-B036-42C1-96D5-53D97FCD9BDC}"/>
            </a:ext>
          </a:extLst>
        </xdr:cNvPr>
        <xdr:cNvSpPr/>
      </xdr:nvSpPr>
      <xdr:spPr>
        <a:xfrm>
          <a:off x="254508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9802268E-87CD-46F3-A0DC-22CCD322C317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903BB16B-56DC-442C-B7C2-94F74878B614}"/>
            </a:ext>
          </a:extLst>
        </xdr:cNvPr>
        <xdr:cNvSpPr/>
      </xdr:nvSpPr>
      <xdr:spPr>
        <a:xfrm>
          <a:off x="8488680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856EE386-AFD8-439B-A80E-38DA9E69CA63}"/>
            </a:ext>
          </a:extLst>
        </xdr:cNvPr>
        <xdr:cNvSpPr/>
      </xdr:nvSpPr>
      <xdr:spPr>
        <a:xfrm>
          <a:off x="8488680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1361FB6C-F972-453E-AEF2-09A7F045BC93}"/>
            </a:ext>
          </a:extLst>
        </xdr:cNvPr>
        <xdr:cNvSpPr/>
      </xdr:nvSpPr>
      <xdr:spPr>
        <a:xfrm>
          <a:off x="8488680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75D5B19C-F03B-4702-A8BA-0B61D325FD7F}"/>
            </a:ext>
          </a:extLst>
        </xdr:cNvPr>
        <xdr:cNvSpPr/>
      </xdr:nvSpPr>
      <xdr:spPr>
        <a:xfrm>
          <a:off x="8507730" y="46434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4ACFEDA4-14B1-4A8F-A7D5-163962997E37}"/>
            </a:ext>
          </a:extLst>
        </xdr:cNvPr>
        <xdr:cNvSpPr/>
      </xdr:nvSpPr>
      <xdr:spPr>
        <a:xfrm>
          <a:off x="8507730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8ED08237-9077-40D6-9A7D-7A021DA7B764}"/>
            </a:ext>
          </a:extLst>
        </xdr:cNvPr>
        <xdr:cNvSpPr/>
      </xdr:nvSpPr>
      <xdr:spPr>
        <a:xfrm>
          <a:off x="2524125" y="46701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2EA93590-9483-415D-89E7-EF8561AD9CB5}"/>
            </a:ext>
          </a:extLst>
        </xdr:cNvPr>
        <xdr:cNvSpPr/>
      </xdr:nvSpPr>
      <xdr:spPr>
        <a:xfrm>
          <a:off x="8486775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52A1C06-2D58-4D7C-8461-19F96DCE2C47}"/>
            </a:ext>
          </a:extLst>
        </xdr:cNvPr>
        <xdr:cNvSpPr/>
      </xdr:nvSpPr>
      <xdr:spPr>
        <a:xfrm>
          <a:off x="2533650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CD191CC-6488-4415-9EA7-2B837C3150FC}"/>
            </a:ext>
          </a:extLst>
        </xdr:cNvPr>
        <xdr:cNvSpPr/>
      </xdr:nvSpPr>
      <xdr:spPr>
        <a:xfrm>
          <a:off x="2535555" y="5976938"/>
          <a:ext cx="87641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89A6375-A61C-4853-9835-3FA38BE00C19}"/>
            </a:ext>
          </a:extLst>
        </xdr:cNvPr>
        <xdr:cNvSpPr/>
      </xdr:nvSpPr>
      <xdr:spPr>
        <a:xfrm>
          <a:off x="2535555" y="709613"/>
          <a:ext cx="87641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C224931-1831-40AA-BAAF-128F3799D4C8}"/>
            </a:ext>
          </a:extLst>
        </xdr:cNvPr>
        <xdr:cNvSpPr/>
      </xdr:nvSpPr>
      <xdr:spPr>
        <a:xfrm>
          <a:off x="2535555" y="3338513"/>
          <a:ext cx="87641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468BB110-F6CC-40F7-962D-FEDD551C0E4B}"/>
            </a:ext>
          </a:extLst>
        </xdr:cNvPr>
        <xdr:cNvSpPr/>
      </xdr:nvSpPr>
      <xdr:spPr>
        <a:xfrm>
          <a:off x="2554605" y="72723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E001E0D0-5125-47C4-A7AF-BF58DE98ADBF}"/>
            </a:ext>
          </a:extLst>
        </xdr:cNvPr>
        <xdr:cNvSpPr/>
      </xdr:nvSpPr>
      <xdr:spPr>
        <a:xfrm>
          <a:off x="8491538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32F855F2-F7C7-4B95-B02A-6C3594355D8E}"/>
            </a:ext>
          </a:extLst>
        </xdr:cNvPr>
        <xdr:cNvSpPr/>
      </xdr:nvSpPr>
      <xdr:spPr>
        <a:xfrm>
          <a:off x="8493443" y="5976938"/>
          <a:ext cx="87641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CBA84D71-7494-4C75-85FA-B1728014CD42}"/>
            </a:ext>
          </a:extLst>
        </xdr:cNvPr>
        <xdr:cNvSpPr/>
      </xdr:nvSpPr>
      <xdr:spPr>
        <a:xfrm>
          <a:off x="8493443" y="709613"/>
          <a:ext cx="87641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A7232CA8-7949-4B1C-9C17-E0F0C50BB834}"/>
            </a:ext>
          </a:extLst>
        </xdr:cNvPr>
        <xdr:cNvSpPr/>
      </xdr:nvSpPr>
      <xdr:spPr>
        <a:xfrm>
          <a:off x="8493443" y="3338513"/>
          <a:ext cx="87641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F792F820-A7F8-42EB-B484-6055E3210E79}"/>
            </a:ext>
          </a:extLst>
        </xdr:cNvPr>
        <xdr:cNvSpPr/>
      </xdr:nvSpPr>
      <xdr:spPr>
        <a:xfrm>
          <a:off x="8512493" y="46434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AFE612DE-BA47-4620-A679-334095F076B6}"/>
            </a:ext>
          </a:extLst>
        </xdr:cNvPr>
        <xdr:cNvSpPr/>
      </xdr:nvSpPr>
      <xdr:spPr>
        <a:xfrm>
          <a:off x="8512493" y="72723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432C5055-73CA-4B99-BE12-ED43857831AA}"/>
            </a:ext>
          </a:extLst>
        </xdr:cNvPr>
        <xdr:cNvSpPr/>
      </xdr:nvSpPr>
      <xdr:spPr>
        <a:xfrm>
          <a:off x="2533650" y="46701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7F214435-E34D-4382-8C0E-90B91DA034F9}"/>
            </a:ext>
          </a:extLst>
        </xdr:cNvPr>
        <xdr:cNvSpPr/>
      </xdr:nvSpPr>
      <xdr:spPr>
        <a:xfrm>
          <a:off x="8491538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9A7C44F-BBE9-44FB-B659-A5012566BFD5}"/>
            </a:ext>
          </a:extLst>
        </xdr:cNvPr>
        <xdr:cNvSpPr/>
      </xdr:nvSpPr>
      <xdr:spPr>
        <a:xfrm>
          <a:off x="2533650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4286476-B80A-4968-A16D-229E910F2510}"/>
            </a:ext>
          </a:extLst>
        </xdr:cNvPr>
        <xdr:cNvSpPr/>
      </xdr:nvSpPr>
      <xdr:spPr>
        <a:xfrm>
          <a:off x="2535555" y="5976938"/>
          <a:ext cx="87641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E1611A22-FEF1-4BA2-8202-F9BF591A15ED}"/>
            </a:ext>
          </a:extLst>
        </xdr:cNvPr>
        <xdr:cNvSpPr/>
      </xdr:nvSpPr>
      <xdr:spPr>
        <a:xfrm>
          <a:off x="2535555" y="709613"/>
          <a:ext cx="87641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F9F4391-440C-4630-ADC5-51870F6EA3AC}"/>
            </a:ext>
          </a:extLst>
        </xdr:cNvPr>
        <xdr:cNvSpPr/>
      </xdr:nvSpPr>
      <xdr:spPr>
        <a:xfrm>
          <a:off x="2535555" y="3338513"/>
          <a:ext cx="87641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30BF36A4-5D59-46F0-986C-22793DEC2447}"/>
            </a:ext>
          </a:extLst>
        </xdr:cNvPr>
        <xdr:cNvSpPr/>
      </xdr:nvSpPr>
      <xdr:spPr>
        <a:xfrm>
          <a:off x="2554605" y="72723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59432033-1F8D-498F-B266-759314332741}"/>
            </a:ext>
          </a:extLst>
        </xdr:cNvPr>
        <xdr:cNvSpPr/>
      </xdr:nvSpPr>
      <xdr:spPr>
        <a:xfrm>
          <a:off x="8491538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7172D285-43F3-498E-80B0-1319A6CFC777}"/>
            </a:ext>
          </a:extLst>
        </xdr:cNvPr>
        <xdr:cNvSpPr/>
      </xdr:nvSpPr>
      <xdr:spPr>
        <a:xfrm>
          <a:off x="8493443" y="5976938"/>
          <a:ext cx="87641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44AAB503-F135-4CC0-9F5B-44F4CD2A7738}"/>
            </a:ext>
          </a:extLst>
        </xdr:cNvPr>
        <xdr:cNvSpPr/>
      </xdr:nvSpPr>
      <xdr:spPr>
        <a:xfrm>
          <a:off x="8493443" y="709613"/>
          <a:ext cx="87641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C69C7E3D-6DC9-48F7-8EB0-9989C3AAF1B2}"/>
            </a:ext>
          </a:extLst>
        </xdr:cNvPr>
        <xdr:cNvSpPr/>
      </xdr:nvSpPr>
      <xdr:spPr>
        <a:xfrm>
          <a:off x="8493443" y="3338513"/>
          <a:ext cx="87641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AD7D5AA1-7BED-4D1E-83D5-3EA33AE08C12}"/>
            </a:ext>
          </a:extLst>
        </xdr:cNvPr>
        <xdr:cNvSpPr/>
      </xdr:nvSpPr>
      <xdr:spPr>
        <a:xfrm>
          <a:off x="8512493" y="46434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CDDE981E-890C-4F05-B440-CF985ECC90B7}"/>
            </a:ext>
          </a:extLst>
        </xdr:cNvPr>
        <xdr:cNvSpPr/>
      </xdr:nvSpPr>
      <xdr:spPr>
        <a:xfrm>
          <a:off x="8512493" y="7272338"/>
          <a:ext cx="8667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75D8EDF-1BAB-41E4-8C78-0232D136AF71}"/>
            </a:ext>
          </a:extLst>
        </xdr:cNvPr>
        <xdr:cNvSpPr/>
      </xdr:nvSpPr>
      <xdr:spPr>
        <a:xfrm>
          <a:off x="2533650" y="46701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E6E7739A-FF45-40D4-BD51-F954920B26FC}"/>
            </a:ext>
          </a:extLst>
        </xdr:cNvPr>
        <xdr:cNvSpPr/>
      </xdr:nvSpPr>
      <xdr:spPr>
        <a:xfrm>
          <a:off x="8491538" y="2041208"/>
          <a:ext cx="8592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1F0ED99-E478-4CC5-AADE-C41C1064888C}"/>
            </a:ext>
          </a:extLst>
        </xdr:cNvPr>
        <xdr:cNvSpPr/>
      </xdr:nvSpPr>
      <xdr:spPr>
        <a:xfrm>
          <a:off x="2519363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45257C-D027-47EE-815E-2BFC7FB01A42}"/>
            </a:ext>
          </a:extLst>
        </xdr:cNvPr>
        <xdr:cNvSpPr/>
      </xdr:nvSpPr>
      <xdr:spPr>
        <a:xfrm>
          <a:off x="2521268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F8DF3DF-C7EB-462E-8E8F-5FC7F18DC1D7}"/>
            </a:ext>
          </a:extLst>
        </xdr:cNvPr>
        <xdr:cNvSpPr/>
      </xdr:nvSpPr>
      <xdr:spPr>
        <a:xfrm>
          <a:off x="2521268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7F5607B-08E3-4659-9DF5-846635913D0F}"/>
            </a:ext>
          </a:extLst>
        </xdr:cNvPr>
        <xdr:cNvSpPr/>
      </xdr:nvSpPr>
      <xdr:spPr>
        <a:xfrm>
          <a:off x="2521268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25BF2CC-AC3E-4646-ACF8-5B63CA8730F9}"/>
            </a:ext>
          </a:extLst>
        </xdr:cNvPr>
        <xdr:cNvSpPr/>
      </xdr:nvSpPr>
      <xdr:spPr>
        <a:xfrm>
          <a:off x="2540318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B627E8D2-2AFF-4EB2-A11D-1DFCDCDAD246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65CA74A4-F6FA-4099-8228-8208406C636F}"/>
            </a:ext>
          </a:extLst>
        </xdr:cNvPr>
        <xdr:cNvSpPr/>
      </xdr:nvSpPr>
      <xdr:spPr>
        <a:xfrm>
          <a:off x="8474393" y="5976938"/>
          <a:ext cx="895467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E2393369-F4DA-49E1-B042-EACA7F408266}"/>
            </a:ext>
          </a:extLst>
        </xdr:cNvPr>
        <xdr:cNvSpPr/>
      </xdr:nvSpPr>
      <xdr:spPr>
        <a:xfrm>
          <a:off x="8474393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637D2FA4-2890-4725-9AF1-14EC4668E086}"/>
            </a:ext>
          </a:extLst>
        </xdr:cNvPr>
        <xdr:cNvSpPr/>
      </xdr:nvSpPr>
      <xdr:spPr>
        <a:xfrm>
          <a:off x="8474393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D0C7D6A8-74F0-4FB6-88E3-8858B7714462}"/>
            </a:ext>
          </a:extLst>
        </xdr:cNvPr>
        <xdr:cNvSpPr/>
      </xdr:nvSpPr>
      <xdr:spPr>
        <a:xfrm>
          <a:off x="8493443" y="46434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F883EF62-6350-4A6F-BCF8-FFB91C64254B}"/>
            </a:ext>
          </a:extLst>
        </xdr:cNvPr>
        <xdr:cNvSpPr/>
      </xdr:nvSpPr>
      <xdr:spPr>
        <a:xfrm>
          <a:off x="8493443" y="7272338"/>
          <a:ext cx="8858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9807E3A5-8A4A-479A-9B0C-2C35A1267A5B}"/>
            </a:ext>
          </a:extLst>
        </xdr:cNvPr>
        <xdr:cNvSpPr/>
      </xdr:nvSpPr>
      <xdr:spPr>
        <a:xfrm>
          <a:off x="2519363" y="46701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C4AC3295-2159-434C-9AB3-79B344BF2D16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923B7FC2-2EF3-4879-A10B-C22BD865FECF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D62060F8-9C0F-4904-842C-3B90142A8696}"/>
            </a:ext>
          </a:extLst>
        </xdr:cNvPr>
        <xdr:cNvSpPr/>
      </xdr:nvSpPr>
      <xdr:spPr>
        <a:xfrm>
          <a:off x="8474393" y="709613"/>
          <a:ext cx="89546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22F3C840-0718-4790-9221-B49B2CBF9BB4}"/>
            </a:ext>
          </a:extLst>
        </xdr:cNvPr>
        <xdr:cNvSpPr/>
      </xdr:nvSpPr>
      <xdr:spPr>
        <a:xfrm>
          <a:off x="8474393" y="3338513"/>
          <a:ext cx="89546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DEE944C1-272F-4D06-83A5-2B9279FE3EB1}"/>
            </a:ext>
          </a:extLst>
        </xdr:cNvPr>
        <xdr:cNvSpPr/>
      </xdr:nvSpPr>
      <xdr:spPr>
        <a:xfrm>
          <a:off x="8472488" y="2041208"/>
          <a:ext cx="87825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26670</xdr:rowOff>
    </xdr:from>
    <xdr:to>
      <xdr:col>8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9901C2C-82E0-40D3-BC04-EBD28227D71F}"/>
            </a:ext>
          </a:extLst>
        </xdr:cNvPr>
        <xdr:cNvSpPr/>
      </xdr:nvSpPr>
      <xdr:spPr>
        <a:xfrm>
          <a:off x="2524125" y="2022158"/>
          <a:ext cx="892542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27</xdr:row>
      <xdr:rowOff>19050</xdr:rowOff>
    </xdr:from>
    <xdr:to>
      <xdr:col>8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F1E7FA8-CC8F-4555-8862-A1165AC9C5D6}"/>
            </a:ext>
          </a:extLst>
        </xdr:cNvPr>
        <xdr:cNvSpPr/>
      </xdr:nvSpPr>
      <xdr:spPr>
        <a:xfrm>
          <a:off x="2526030" y="5957888"/>
          <a:ext cx="909755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3</xdr:row>
      <xdr:rowOff>9525</xdr:rowOff>
    </xdr:from>
    <xdr:to>
      <xdr:col>8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816CCA5-F393-476E-BFB1-D161C7062300}"/>
            </a:ext>
          </a:extLst>
        </xdr:cNvPr>
        <xdr:cNvSpPr/>
      </xdr:nvSpPr>
      <xdr:spPr>
        <a:xfrm>
          <a:off x="2526030" y="690563"/>
          <a:ext cx="909755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59055</xdr:colOff>
      <xdr:row>15</xdr:row>
      <xdr:rowOff>9525</xdr:rowOff>
    </xdr:from>
    <xdr:to>
      <xdr:col>8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939A7234-D1E6-4628-B4B7-AE347B3B3EA1}"/>
            </a:ext>
          </a:extLst>
        </xdr:cNvPr>
        <xdr:cNvSpPr/>
      </xdr:nvSpPr>
      <xdr:spPr>
        <a:xfrm>
          <a:off x="2526030" y="3319463"/>
          <a:ext cx="909755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78105</xdr:colOff>
      <xdr:row>33</xdr:row>
      <xdr:rowOff>0</xdr:rowOff>
    </xdr:from>
    <xdr:to>
      <xdr:col>8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20668E47-68C8-445B-914D-CD51FB220450}"/>
            </a:ext>
          </a:extLst>
        </xdr:cNvPr>
        <xdr:cNvSpPr/>
      </xdr:nvSpPr>
      <xdr:spPr>
        <a:xfrm>
          <a:off x="2545080" y="7253288"/>
          <a:ext cx="900113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7D88519C-3AC9-42ED-BAA2-626F5CEA8EE5}"/>
            </a:ext>
          </a:extLst>
        </xdr:cNvPr>
        <xdr:cNvSpPr/>
      </xdr:nvSpPr>
      <xdr:spPr>
        <a:xfrm>
          <a:off x="8496300" y="2022158"/>
          <a:ext cx="892542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27</xdr:row>
      <xdr:rowOff>19050</xdr:rowOff>
    </xdr:from>
    <xdr:to>
      <xdr:col>20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DBD0DD9-40BE-48C2-8323-10097D7A69AE}"/>
            </a:ext>
          </a:extLst>
        </xdr:cNvPr>
        <xdr:cNvSpPr/>
      </xdr:nvSpPr>
      <xdr:spPr>
        <a:xfrm>
          <a:off x="8498205" y="5957888"/>
          <a:ext cx="909755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3</xdr:row>
      <xdr:rowOff>9525</xdr:rowOff>
    </xdr:from>
    <xdr:to>
      <xdr:col>20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D11C8576-97FB-4E7A-8CC4-953BF76787E7}"/>
            </a:ext>
          </a:extLst>
        </xdr:cNvPr>
        <xdr:cNvSpPr/>
      </xdr:nvSpPr>
      <xdr:spPr>
        <a:xfrm>
          <a:off x="8498205" y="690563"/>
          <a:ext cx="909755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59055</xdr:colOff>
      <xdr:row>15</xdr:row>
      <xdr:rowOff>9525</xdr:rowOff>
    </xdr:from>
    <xdr:to>
      <xdr:col>20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9BDADB01-3A27-4A77-8EC5-07235F2AB757}"/>
            </a:ext>
          </a:extLst>
        </xdr:cNvPr>
        <xdr:cNvSpPr/>
      </xdr:nvSpPr>
      <xdr:spPr>
        <a:xfrm>
          <a:off x="8498205" y="3319463"/>
          <a:ext cx="909755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21</xdr:row>
      <xdr:rowOff>0</xdr:rowOff>
    </xdr:from>
    <xdr:to>
      <xdr:col>20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94070619-874F-4E95-8597-4C0C1AB3AD99}"/>
            </a:ext>
          </a:extLst>
        </xdr:cNvPr>
        <xdr:cNvSpPr/>
      </xdr:nvSpPr>
      <xdr:spPr>
        <a:xfrm>
          <a:off x="8517255" y="4624388"/>
          <a:ext cx="900113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78105</xdr:colOff>
      <xdr:row>33</xdr:row>
      <xdr:rowOff>0</xdr:rowOff>
    </xdr:from>
    <xdr:to>
      <xdr:col>20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33CCEAFD-F65E-412B-82AD-9D2941DC2361}"/>
            </a:ext>
          </a:extLst>
        </xdr:cNvPr>
        <xdr:cNvSpPr/>
      </xdr:nvSpPr>
      <xdr:spPr>
        <a:xfrm>
          <a:off x="8517255" y="7253288"/>
          <a:ext cx="900113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57150</xdr:colOff>
      <xdr:row>21</xdr:row>
      <xdr:rowOff>26670</xdr:rowOff>
    </xdr:from>
    <xdr:to>
      <xdr:col>8</xdr:col>
      <xdr:colOff>68629</xdr:colOff>
      <xdr:row>22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16D635AB-3BFA-4E55-AF71-CA8FFA2024AF}"/>
            </a:ext>
          </a:extLst>
        </xdr:cNvPr>
        <xdr:cNvSpPr/>
      </xdr:nvSpPr>
      <xdr:spPr>
        <a:xfrm>
          <a:off x="2524125" y="4651058"/>
          <a:ext cx="892542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26670</xdr:rowOff>
    </xdr:from>
    <xdr:to>
      <xdr:col>20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6EDC184C-4F52-4F4F-97ED-2496D7390C73}"/>
            </a:ext>
          </a:extLst>
        </xdr:cNvPr>
        <xdr:cNvSpPr/>
      </xdr:nvSpPr>
      <xdr:spPr>
        <a:xfrm>
          <a:off x="8496300" y="2022158"/>
          <a:ext cx="892542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57150</xdr:rowOff>
    </xdr:from>
    <xdr:to>
      <xdr:col>13</xdr:col>
      <xdr:colOff>104775</xdr:colOff>
      <xdr:row>6</xdr:row>
      <xdr:rowOff>66675</xdr:rowOff>
    </xdr:to>
    <xdr:pic>
      <xdr:nvPicPr>
        <xdr:cNvPr id="2051" name="図 37" descr="boal.jpg">
          <a:extLst>
            <a:ext uri="{FF2B5EF4-FFF2-40B4-BE49-F238E27FC236}">
              <a16:creationId xmlns:a16="http://schemas.microsoft.com/office/drawing/2014/main" id="{00000000-0008-0000-12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0965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16</xdr:col>
      <xdr:colOff>57150</xdr:colOff>
      <xdr:row>7</xdr:row>
      <xdr:rowOff>57150</xdr:rowOff>
    </xdr:from>
    <xdr:to>
      <xdr:col>19</xdr:col>
      <xdr:colOff>123824</xdr:colOff>
      <xdr:row>10</xdr:row>
      <xdr:rowOff>66675</xdr:rowOff>
    </xdr:to>
    <xdr:pic>
      <xdr:nvPicPr>
        <xdr:cNvPr id="2054" name="図 7" descr="boal.jpg">
          <a:extLst>
            <a:ext uri="{FF2B5EF4-FFF2-40B4-BE49-F238E27FC236}">
              <a16:creationId xmlns:a16="http://schemas.microsoft.com/office/drawing/2014/main" id="{00000000-0008-0000-12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63830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11</xdr:row>
      <xdr:rowOff>47625</xdr:rowOff>
    </xdr:from>
    <xdr:to>
      <xdr:col>25</xdr:col>
      <xdr:colOff>95251</xdr:colOff>
      <xdr:row>14</xdr:row>
      <xdr:rowOff>66675</xdr:rowOff>
    </xdr:to>
    <xdr:pic>
      <xdr:nvPicPr>
        <xdr:cNvPr id="2055" name="図 8" descr="boal.jpg">
          <a:extLst>
            <a:ext uri="{FF2B5EF4-FFF2-40B4-BE49-F238E27FC236}">
              <a16:creationId xmlns:a16="http://schemas.microsoft.com/office/drawing/2014/main" id="{00000000-0008-0000-12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25742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47625</xdr:colOff>
      <xdr:row>15</xdr:row>
      <xdr:rowOff>47625</xdr:rowOff>
    </xdr:from>
    <xdr:to>
      <xdr:col>31</xdr:col>
      <xdr:colOff>114301</xdr:colOff>
      <xdr:row>18</xdr:row>
      <xdr:rowOff>57150</xdr:rowOff>
    </xdr:to>
    <xdr:pic>
      <xdr:nvPicPr>
        <xdr:cNvPr id="2056" name="図 9" descr="boal.jpg">
          <a:extLst>
            <a:ext uri="{FF2B5EF4-FFF2-40B4-BE49-F238E27FC236}">
              <a16:creationId xmlns:a16="http://schemas.microsoft.com/office/drawing/2014/main" id="{00000000-0008-0000-12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860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38100</xdr:colOff>
      <xdr:row>31</xdr:row>
      <xdr:rowOff>47625</xdr:rowOff>
    </xdr:from>
    <xdr:to>
      <xdr:col>55</xdr:col>
      <xdr:colOff>104775</xdr:colOff>
      <xdr:row>34</xdr:row>
      <xdr:rowOff>57150</xdr:rowOff>
    </xdr:to>
    <xdr:pic>
      <xdr:nvPicPr>
        <xdr:cNvPr id="2058" name="図 11" descr="boal.jpg">
          <a:extLst>
            <a:ext uri="{FF2B5EF4-FFF2-40B4-BE49-F238E27FC236}">
              <a16:creationId xmlns:a16="http://schemas.microsoft.com/office/drawing/2014/main" id="{00000000-0008-0000-12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1433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38100</xdr:colOff>
      <xdr:row>19</xdr:row>
      <xdr:rowOff>47625</xdr:rowOff>
    </xdr:from>
    <xdr:ext cx="511175" cy="517525"/>
    <xdr:pic>
      <xdr:nvPicPr>
        <xdr:cNvPr id="42" name="図 10" descr="boal.jpg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100" y="4683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23</xdr:row>
      <xdr:rowOff>47625</xdr:rowOff>
    </xdr:from>
    <xdr:ext cx="511175" cy="517525"/>
    <xdr:pic>
      <xdr:nvPicPr>
        <xdr:cNvPr id="44" name="図 11" descr="boal.jpg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532870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27</xdr:row>
      <xdr:rowOff>47625</xdr:rowOff>
    </xdr:from>
    <xdr:ext cx="511175" cy="517525"/>
    <xdr:pic>
      <xdr:nvPicPr>
        <xdr:cNvPr id="47" name="図 11" descr="boal.jpg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422804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22" name="図 37" descr="boal.jpg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25" name="図 7" descr="boal.jpg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26" name="図 8" descr="boal.jpg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27" name="図 9" descr="boal.jpg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52" name="図 37" descr="boal.jpg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506" y="1869043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SpPr txBox="1">
          <a:spLocks noChangeArrowheads="1"/>
        </xdr:cNvSpPr>
      </xdr:nvSpPr>
      <xdr:spPr bwMode="auto">
        <a:xfrm>
          <a:off x="497681" y="18457068"/>
          <a:ext cx="677333" cy="193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 txBox="1">
          <a:spLocks noChangeArrowheads="1"/>
        </xdr:cNvSpPr>
      </xdr:nvSpPr>
      <xdr:spPr bwMode="auto">
        <a:xfrm>
          <a:off x="778192" y="18245403"/>
          <a:ext cx="835766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67" name="図 7" descr="boal.jpg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244" y="19309556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68" name="図 8" descr="boal.jpg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406" y="1991915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69" name="図 9" descr="boal.jpg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094" y="2053828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73" name="図 37" descr="boal.jpg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506" y="1869043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74" name="Text Box 16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SpPr txBox="1">
          <a:spLocks noChangeArrowheads="1"/>
        </xdr:cNvSpPr>
      </xdr:nvSpPr>
      <xdr:spPr bwMode="auto">
        <a:xfrm>
          <a:off x="497681" y="18457068"/>
          <a:ext cx="677333" cy="193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75" name="Text Box 18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 txBox="1">
          <a:spLocks noChangeArrowheads="1"/>
        </xdr:cNvSpPr>
      </xdr:nvSpPr>
      <xdr:spPr bwMode="auto">
        <a:xfrm>
          <a:off x="778192" y="18245403"/>
          <a:ext cx="835766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76" name="図 7" descr="boal.jpg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244" y="19309556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77" name="図 8" descr="boal.jpg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406" y="1991915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78" name="図 9" descr="boal.jpg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094" y="2053828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88" name="図 10" descr="boal.jpg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256" y="10406063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90" name="図 10" descr="boal.jpg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256" y="10406063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92" name="図 10" descr="boal.jpg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256" y="10406063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69850</xdr:colOff>
      <xdr:row>63</xdr:row>
      <xdr:rowOff>63500</xdr:rowOff>
    </xdr:from>
    <xdr:ext cx="511175" cy="517525"/>
    <xdr:pic>
      <xdr:nvPicPr>
        <xdr:cNvPr id="93" name="図 11" descr="boal.jpg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100" y="1036637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100" name="図 11" descr="boal.jpg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5319" y="997743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101" name="図 11" descr="boal.jpg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5319" y="997743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102" name="図 11" descr="boal.jpg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5319" y="997743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5AA6-C2A9-4F0E-A4B7-3AF9369C56DD}">
  <dimension ref="A1:Z48"/>
  <sheetViews>
    <sheetView zoomScale="80" zoomScaleNormal="80" zoomScaleSheetLayoutView="80" workbookViewId="0">
      <selection activeCell="AB11" sqref="AB11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36</v>
      </c>
      <c r="D2" s="141" t="s">
        <v>58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第1節</v>
      </c>
      <c r="P2" s="141" t="str">
        <f>D2</f>
        <v>4月22日（土）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59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52</v>
      </c>
      <c r="Z3" s="105" t="s">
        <v>56</v>
      </c>
    </row>
    <row r="4" spans="2:26" ht="14.25" customHeight="1" x14ac:dyDescent="0.15">
      <c r="B4" s="142"/>
      <c r="C4" s="145" t="s">
        <v>72</v>
      </c>
      <c r="D4" s="146">
        <f>F4+F5</f>
        <v>1</v>
      </c>
      <c r="E4" s="147"/>
      <c r="F4" s="100">
        <v>1</v>
      </c>
      <c r="G4" s="100" t="s">
        <v>51</v>
      </c>
      <c r="H4" s="100">
        <v>0</v>
      </c>
      <c r="I4" s="147"/>
      <c r="J4" s="146">
        <f>H4+H5</f>
        <v>1</v>
      </c>
      <c r="K4" s="145" t="s">
        <v>73</v>
      </c>
      <c r="N4" s="142" t="s">
        <v>98</v>
      </c>
      <c r="O4" s="145" t="s">
        <v>85</v>
      </c>
      <c r="P4" s="146">
        <f>R4+R5</f>
        <v>1</v>
      </c>
      <c r="Q4" s="147"/>
      <c r="R4" s="100">
        <v>1</v>
      </c>
      <c r="S4" s="100" t="s">
        <v>51</v>
      </c>
      <c r="T4" s="100">
        <v>0</v>
      </c>
      <c r="U4" s="147"/>
      <c r="V4" s="146">
        <f>T4+T5</f>
        <v>0</v>
      </c>
      <c r="W4" s="145" t="s">
        <v>86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0</v>
      </c>
      <c r="G5" s="100" t="s">
        <v>51</v>
      </c>
      <c r="H5" s="100">
        <v>1</v>
      </c>
      <c r="I5" s="147"/>
      <c r="J5" s="146"/>
      <c r="K5" s="145"/>
      <c r="N5" s="143"/>
      <c r="O5" s="145"/>
      <c r="P5" s="146"/>
      <c r="Q5" s="147"/>
      <c r="R5" s="100">
        <v>0</v>
      </c>
      <c r="S5" s="100" t="s">
        <v>51</v>
      </c>
      <c r="T5" s="100">
        <v>0</v>
      </c>
      <c r="U5" s="147"/>
      <c r="V5" s="146"/>
      <c r="W5" s="145"/>
    </row>
    <row r="6" spans="2:26" ht="18.75" x14ac:dyDescent="0.15">
      <c r="B6" s="143"/>
      <c r="C6" s="83" t="s">
        <v>74</v>
      </c>
      <c r="D6" s="81"/>
      <c r="E6" s="81"/>
      <c r="F6" s="148" t="s">
        <v>28</v>
      </c>
      <c r="G6" s="148"/>
      <c r="H6" s="148"/>
      <c r="I6" s="81"/>
      <c r="J6" s="81"/>
      <c r="K6" s="87" t="s">
        <v>75</v>
      </c>
      <c r="N6" s="143"/>
      <c r="O6" s="83" t="s">
        <v>87</v>
      </c>
      <c r="P6" s="81"/>
      <c r="Q6" s="81"/>
      <c r="R6" s="148" t="s">
        <v>28</v>
      </c>
      <c r="S6" s="148"/>
      <c r="T6" s="148"/>
      <c r="U6" s="81"/>
      <c r="V6" s="81"/>
      <c r="W6" s="87"/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 t="s">
        <v>76</v>
      </c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 t="s">
        <v>77</v>
      </c>
      <c r="D10" s="150">
        <f>F10+F11</f>
        <v>7</v>
      </c>
      <c r="E10" s="151"/>
      <c r="F10" s="106">
        <v>4</v>
      </c>
      <c r="G10" s="106" t="s">
        <v>51</v>
      </c>
      <c r="H10" s="106">
        <v>1</v>
      </c>
      <c r="I10" s="151"/>
      <c r="J10" s="150">
        <f>H10+H11</f>
        <v>1</v>
      </c>
      <c r="K10" s="149" t="s">
        <v>78</v>
      </c>
      <c r="N10" s="142" t="s">
        <v>98</v>
      </c>
      <c r="O10" s="149" t="s">
        <v>88</v>
      </c>
      <c r="P10" s="150">
        <f>R10+R11</f>
        <v>0</v>
      </c>
      <c r="Q10" s="151"/>
      <c r="R10" s="106">
        <v>0</v>
      </c>
      <c r="S10" s="106" t="s">
        <v>51</v>
      </c>
      <c r="T10" s="106">
        <v>0</v>
      </c>
      <c r="U10" s="151"/>
      <c r="V10" s="150">
        <f>T10+T11</f>
        <v>2</v>
      </c>
      <c r="W10" s="149" t="s">
        <v>89</v>
      </c>
    </row>
    <row r="11" spans="2:26" ht="14.25" customHeight="1" x14ac:dyDescent="0.15">
      <c r="B11" s="143"/>
      <c r="C11" s="149"/>
      <c r="D11" s="150"/>
      <c r="E11" s="151"/>
      <c r="F11" s="106">
        <v>3</v>
      </c>
      <c r="G11" s="106" t="s">
        <v>51</v>
      </c>
      <c r="H11" s="106">
        <v>0</v>
      </c>
      <c r="I11" s="151"/>
      <c r="J11" s="150"/>
      <c r="K11" s="149"/>
      <c r="N11" s="143"/>
      <c r="O11" s="149"/>
      <c r="P11" s="150"/>
      <c r="Q11" s="151"/>
      <c r="R11" s="106">
        <v>0</v>
      </c>
      <c r="S11" s="106" t="s">
        <v>51</v>
      </c>
      <c r="T11" s="106">
        <v>2</v>
      </c>
      <c r="U11" s="151"/>
      <c r="V11" s="150"/>
      <c r="W11" s="149"/>
    </row>
    <row r="12" spans="2:26" ht="18.75" x14ac:dyDescent="0.15">
      <c r="B12" s="143"/>
      <c r="C12" s="85" t="s">
        <v>79</v>
      </c>
      <c r="D12" s="101"/>
      <c r="E12" s="82"/>
      <c r="F12" s="152" t="s">
        <v>28</v>
      </c>
      <c r="G12" s="152"/>
      <c r="H12" s="152"/>
      <c r="I12" s="82"/>
      <c r="J12" s="101"/>
      <c r="K12" s="89" t="s">
        <v>80</v>
      </c>
      <c r="N12" s="143"/>
      <c r="O12" s="85"/>
      <c r="P12" s="101"/>
      <c r="Q12" s="82"/>
      <c r="R12" s="152" t="s">
        <v>28</v>
      </c>
      <c r="S12" s="152"/>
      <c r="T12" s="152"/>
      <c r="U12" s="82"/>
      <c r="V12" s="101"/>
      <c r="W12" s="89" t="s">
        <v>90</v>
      </c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 t="s">
        <v>81</v>
      </c>
      <c r="D16" s="146">
        <f>F16+F17</f>
        <v>1</v>
      </c>
      <c r="E16" s="147"/>
      <c r="F16" s="100">
        <v>1</v>
      </c>
      <c r="G16" s="100" t="s">
        <v>51</v>
      </c>
      <c r="H16" s="100">
        <v>2</v>
      </c>
      <c r="I16" s="147"/>
      <c r="J16" s="146">
        <f>H16+H17</f>
        <v>2</v>
      </c>
      <c r="K16" s="145" t="s">
        <v>82</v>
      </c>
      <c r="N16" s="142" t="s">
        <v>98</v>
      </c>
      <c r="O16" s="145" t="s">
        <v>91</v>
      </c>
      <c r="P16" s="146">
        <f>R16+R17</f>
        <v>0</v>
      </c>
      <c r="Q16" s="147"/>
      <c r="R16" s="100">
        <v>0</v>
      </c>
      <c r="S16" s="100" t="s">
        <v>51</v>
      </c>
      <c r="T16" s="100">
        <v>0</v>
      </c>
      <c r="U16" s="147"/>
      <c r="V16" s="146">
        <f>T16+T17</f>
        <v>0</v>
      </c>
      <c r="W16" s="145" t="s">
        <v>92</v>
      </c>
    </row>
    <row r="17" spans="2:23" ht="14.25" customHeight="1" x14ac:dyDescent="0.15">
      <c r="B17" s="143"/>
      <c r="C17" s="145"/>
      <c r="D17" s="146"/>
      <c r="E17" s="147"/>
      <c r="F17" s="100">
        <v>0</v>
      </c>
      <c r="G17" s="100" t="s">
        <v>51</v>
      </c>
      <c r="H17" s="100">
        <v>0</v>
      </c>
      <c r="I17" s="147"/>
      <c r="J17" s="146"/>
      <c r="K17" s="145"/>
      <c r="N17" s="143"/>
      <c r="O17" s="145"/>
      <c r="P17" s="146"/>
      <c r="Q17" s="147"/>
      <c r="R17" s="100">
        <v>0</v>
      </c>
      <c r="S17" s="100" t="s">
        <v>51</v>
      </c>
      <c r="T17" s="100">
        <v>0</v>
      </c>
      <c r="U17" s="147"/>
      <c r="V17" s="146"/>
      <c r="W17" s="145"/>
    </row>
    <row r="18" spans="2:23" ht="18.75" x14ac:dyDescent="0.15">
      <c r="B18" s="143"/>
      <c r="C18" s="83" t="s">
        <v>83</v>
      </c>
      <c r="D18" s="81"/>
      <c r="E18" s="81"/>
      <c r="F18" s="148" t="s">
        <v>28</v>
      </c>
      <c r="G18" s="148"/>
      <c r="H18" s="148"/>
      <c r="I18" s="81"/>
      <c r="J18" s="81"/>
      <c r="K18" s="87" t="s">
        <v>84</v>
      </c>
      <c r="N18" s="143"/>
      <c r="O18" s="83"/>
      <c r="P18" s="81"/>
      <c r="Q18" s="81"/>
      <c r="R18" s="148" t="s">
        <v>28</v>
      </c>
      <c r="S18" s="148"/>
      <c r="T18" s="148"/>
      <c r="U18" s="81"/>
      <c r="V18" s="81"/>
      <c r="W18" s="87"/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>
        <f>F22+F23</f>
        <v>0</v>
      </c>
      <c r="E22" s="151"/>
      <c r="F22" s="106"/>
      <c r="G22" s="106" t="s">
        <v>51</v>
      </c>
      <c r="H22" s="106"/>
      <c r="I22" s="151"/>
      <c r="J22" s="150">
        <f>H22+H23</f>
        <v>0</v>
      </c>
      <c r="K22" s="149"/>
      <c r="N22" s="142"/>
      <c r="O22" s="149"/>
      <c r="P22" s="150">
        <f>R22+R23</f>
        <v>0</v>
      </c>
      <c r="Q22" s="151"/>
      <c r="R22" s="106"/>
      <c r="S22" s="106" t="s">
        <v>51</v>
      </c>
      <c r="T22" s="106"/>
      <c r="U22" s="151"/>
      <c r="V22" s="150">
        <f>T22+T23</f>
        <v>0</v>
      </c>
      <c r="W22" s="149"/>
    </row>
    <row r="23" spans="2:23" ht="14.25" customHeight="1" x14ac:dyDescent="0.15">
      <c r="B23" s="143"/>
      <c r="C23" s="149"/>
      <c r="D23" s="150"/>
      <c r="E23" s="151"/>
      <c r="F23" s="106"/>
      <c r="G23" s="106" t="s">
        <v>51</v>
      </c>
      <c r="H23" s="106"/>
      <c r="I23" s="151"/>
      <c r="J23" s="150"/>
      <c r="K23" s="149"/>
      <c r="N23" s="143"/>
      <c r="O23" s="149"/>
      <c r="P23" s="150"/>
      <c r="Q23" s="151"/>
      <c r="R23" s="106"/>
      <c r="S23" s="106" t="s">
        <v>51</v>
      </c>
      <c r="T23" s="106"/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 t="s">
        <v>28</v>
      </c>
      <c r="G24" s="152"/>
      <c r="H24" s="152"/>
      <c r="I24" s="82"/>
      <c r="J24" s="101"/>
      <c r="K24" s="89"/>
      <c r="N24" s="143"/>
      <c r="O24" s="85"/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/>
      <c r="O28" s="145"/>
      <c r="P28" s="146">
        <f>R28+R29</f>
        <v>0</v>
      </c>
      <c r="Q28" s="147"/>
      <c r="R28" s="100"/>
      <c r="S28" s="100" t="s">
        <v>51</v>
      </c>
      <c r="T28" s="100"/>
      <c r="U28" s="147"/>
      <c r="V28" s="146">
        <f>T28+T29</f>
        <v>0</v>
      </c>
      <c r="W28" s="145"/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45"/>
      <c r="P29" s="146"/>
      <c r="Q29" s="147"/>
      <c r="R29" s="100"/>
      <c r="S29" s="100" t="s">
        <v>51</v>
      </c>
      <c r="T29" s="100"/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/>
      <c r="P30" s="81"/>
      <c r="Q30" s="81"/>
      <c r="R30" s="148" t="s">
        <v>28</v>
      </c>
      <c r="S30" s="148"/>
      <c r="T30" s="148"/>
      <c r="U30" s="81"/>
      <c r="V30" s="81"/>
      <c r="W30" s="87"/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/>
      <c r="O34" s="149"/>
      <c r="P34" s="150">
        <f>R34+R35</f>
        <v>0</v>
      </c>
      <c r="Q34" s="151"/>
      <c r="R34" s="106"/>
      <c r="S34" s="106" t="s">
        <v>51</v>
      </c>
      <c r="T34" s="106"/>
      <c r="U34" s="151"/>
      <c r="V34" s="150">
        <f>T34+T35</f>
        <v>0</v>
      </c>
      <c r="W34" s="149"/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49"/>
      <c r="P35" s="150"/>
      <c r="Q35" s="151"/>
      <c r="R35" s="106"/>
      <c r="S35" s="106" t="s">
        <v>51</v>
      </c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</mergeCells>
  <phoneticPr fontId="27"/>
  <dataValidations count="1">
    <dataValidation type="list" allowBlank="1" showInputMessage="1" showErrorMessage="1" sqref="N4:N8 N10:N14 N16:N20 N22:N26 N28:N32 N34:N38 B4:B8 B10:B14 B16:B20 B22:B26 B28:B32 B34:B38" xr:uid="{B71CECD8-6A67-4785-8399-A658194AAEB8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K33"/>
  <sheetViews>
    <sheetView workbookViewId="0">
      <selection activeCell="P7" sqref="P7"/>
    </sheetView>
  </sheetViews>
  <sheetFormatPr defaultRowHeight="13.5" x14ac:dyDescent="0.15"/>
  <cols>
    <col min="1" max="1" width="3.25" style="10" customWidth="1"/>
    <col min="2" max="2" width="6.125" style="1" customWidth="1"/>
    <col min="3" max="3" width="29.25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thickBot="1" x14ac:dyDescent="0.2">
      <c r="B1" s="248" t="str">
        <f>カブス星取表!C1</f>
        <v>令和5年度 第15回 函館地区カブスリーグU-15</v>
      </c>
      <c r="C1" s="249"/>
      <c r="D1" s="249"/>
      <c r="E1" s="249"/>
      <c r="F1" s="249"/>
      <c r="G1" s="249"/>
      <c r="H1" s="249"/>
      <c r="I1" s="249" t="s">
        <v>23</v>
      </c>
      <c r="J1" s="249"/>
      <c r="K1" s="250"/>
    </row>
    <row r="2" spans="2:11" ht="11.2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1" ht="21.75" customHeight="1" x14ac:dyDescent="0.15">
      <c r="C3" s="9" t="s">
        <v>26</v>
      </c>
      <c r="D3" s="4"/>
      <c r="E3" s="4"/>
      <c r="F3" s="4"/>
      <c r="G3" s="247" t="s">
        <v>25</v>
      </c>
      <c r="H3" s="247"/>
      <c r="I3" s="251" t="str">
        <f>カブス星取表!BJ2</f>
        <v>5月15日(月)</v>
      </c>
      <c r="J3" s="251"/>
      <c r="K3" s="251"/>
    </row>
    <row r="4" spans="2:11" ht="21.75" customHeight="1" x14ac:dyDescent="0.1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</row>
    <row r="5" spans="2:11" ht="21.75" customHeight="1" x14ac:dyDescent="0.15">
      <c r="B5" s="5">
        <v>1</v>
      </c>
      <c r="C5" s="6" t="str">
        <f>VLOOKUP($B5,カブス星取表!$A$4:$BX$35,3,0)</f>
        <v>浜分中</v>
      </c>
      <c r="D5" s="5">
        <f>VLOOKUP($B5,カブス星取表!$A$4:$BX$35,66,0)</f>
        <v>12</v>
      </c>
      <c r="E5" s="5">
        <f>VLOOKUP($B5,カブス星取表!$A$4:$BX$35,58,0)</f>
        <v>4</v>
      </c>
      <c r="F5" s="5">
        <f>VLOOKUP($B5,カブス星取表!$A$4:$BX$35,60,0)</f>
        <v>4</v>
      </c>
      <c r="G5" s="5">
        <f>VLOOKUP($B5,カブス星取表!$A$4:$BX$35,62,0)</f>
        <v>0</v>
      </c>
      <c r="H5" s="5">
        <f>VLOOKUP($B5,カブス星取表!$A$4:$BX$35,64,0)</f>
        <v>0</v>
      </c>
      <c r="I5" s="5">
        <f>VLOOKUP($B5,カブス星取表!$A$4:$BX$35,68,0)</f>
        <v>8</v>
      </c>
      <c r="J5" s="5">
        <f>VLOOKUP($B5,カブス星取表!$A$4:$BX$35,70,0)</f>
        <v>0</v>
      </c>
      <c r="K5" s="5">
        <f>VLOOKUP($B5,カブス星取表!$A$4:$BX$35,72,0)</f>
        <v>8</v>
      </c>
    </row>
    <row r="6" spans="2:11" ht="21.75" customHeight="1" x14ac:dyDescent="0.15">
      <c r="B6" s="7">
        <v>2</v>
      </c>
      <c r="C6" s="8" t="str">
        <f>VLOOKUP($B6,カブス星取表!$A$4:$BX$35,3,0)</f>
        <v>プレイフル</v>
      </c>
      <c r="D6" s="7">
        <f>VLOOKUP($B6,カブス星取表!$A$4:$BX$35,66,0)</f>
        <v>9</v>
      </c>
      <c r="E6" s="7">
        <f>VLOOKUP($B6,カブス星取表!$A$4:$BX$35,58,0)</f>
        <v>4</v>
      </c>
      <c r="F6" s="7">
        <f>VLOOKUP($B6,カブス星取表!$A$4:$BX$35,60,0)</f>
        <v>3</v>
      </c>
      <c r="G6" s="7">
        <f>VLOOKUP($B6,カブス星取表!$A$4:$BX$35,62,0)</f>
        <v>0</v>
      </c>
      <c r="H6" s="7">
        <f>VLOOKUP($B6,カブス星取表!$A$4:$BX$35,64,0)</f>
        <v>1</v>
      </c>
      <c r="I6" s="7">
        <f>VLOOKUP($B6,カブス星取表!$A$4:$BX$35,68,0)</f>
        <v>11</v>
      </c>
      <c r="J6" s="7">
        <f>VLOOKUP($B6,カブス星取表!$A$4:$BX$35,70,0)</f>
        <v>2</v>
      </c>
      <c r="K6" s="7">
        <f>VLOOKUP($B6,カブス星取表!$A$4:$BX$35,72,0)</f>
        <v>9</v>
      </c>
    </row>
    <row r="7" spans="2:11" ht="21.75" customHeight="1" x14ac:dyDescent="0.15">
      <c r="B7" s="5">
        <v>3</v>
      </c>
      <c r="C7" s="6" t="str">
        <f>VLOOKUP($B7,カブス星取表!$A$4:$BX$35,3,0)</f>
        <v>七飯・知内・松前</v>
      </c>
      <c r="D7" s="5">
        <f>VLOOKUP($B7,カブス星取表!$A$4:$BX$35,66,0)</f>
        <v>8</v>
      </c>
      <c r="E7" s="5">
        <f>VLOOKUP($B7,カブス星取表!$A$4:$BX$35,58,0)</f>
        <v>5</v>
      </c>
      <c r="F7" s="5">
        <f>VLOOKUP($B7,カブス星取表!$A$4:$BX$35,60,0)</f>
        <v>2</v>
      </c>
      <c r="G7" s="5">
        <f>VLOOKUP($B7,カブス星取表!$A$4:$BX$35,62,0)</f>
        <v>2</v>
      </c>
      <c r="H7" s="5">
        <f>VLOOKUP($B7,カブス星取表!$A$4:$BX$35,64,0)</f>
        <v>1</v>
      </c>
      <c r="I7" s="5">
        <f>VLOOKUP($B7,カブス星取表!$A$4:$BX$35,68,0)</f>
        <v>5</v>
      </c>
      <c r="J7" s="5">
        <f>VLOOKUP($B7,カブス星取表!$A$4:$BX$35,70,0)</f>
        <v>1</v>
      </c>
      <c r="K7" s="5">
        <f>VLOOKUP($B7,カブス星取表!$A$4:$BX$35,72,0)</f>
        <v>4</v>
      </c>
    </row>
    <row r="8" spans="2:11" ht="21.75" customHeight="1" x14ac:dyDescent="0.15">
      <c r="B8" s="7">
        <v>4</v>
      </c>
      <c r="C8" s="8" t="str">
        <f>VLOOKUP($B8,カブス星取表!$A$4:$BX$35,3,0)</f>
        <v>桔梗中</v>
      </c>
      <c r="D8" s="7">
        <f>VLOOKUP($B8,カブス星取表!$A$4:$BX$35,66,0)</f>
        <v>5</v>
      </c>
      <c r="E8" s="7">
        <f>VLOOKUP($B8,カブス星取表!$A$4:$BX$35,58,0)</f>
        <v>4</v>
      </c>
      <c r="F8" s="7">
        <f>VLOOKUP($B8,カブス星取表!$A$4:$BX$35,60,0)</f>
        <v>1</v>
      </c>
      <c r="G8" s="7">
        <f>VLOOKUP($B8,カブス星取表!$A$4:$BX$35,62,0)</f>
        <v>2</v>
      </c>
      <c r="H8" s="7">
        <f>VLOOKUP($B8,カブス星取表!$A$4:$BX$35,64,0)</f>
        <v>1</v>
      </c>
      <c r="I8" s="7">
        <f>VLOOKUP($B8,カブス星取表!$A$4:$BX$35,68,0)</f>
        <v>2</v>
      </c>
      <c r="J8" s="7">
        <f>VLOOKUP($B8,カブス星取表!$A$4:$BX$35,70,0)</f>
        <v>4</v>
      </c>
      <c r="K8" s="7">
        <f>VLOOKUP($B8,カブス星取表!$A$4:$BX$35,72,0)</f>
        <v>-2</v>
      </c>
    </row>
    <row r="9" spans="2:11" ht="21.75" customHeight="1" x14ac:dyDescent="0.15">
      <c r="B9" s="5">
        <v>5</v>
      </c>
      <c r="C9" s="6" t="str">
        <f>VLOOKUP($B9,カブス星取表!$A$4:$BX$35,3,0)</f>
        <v>大中山・八雲・鹿部</v>
      </c>
      <c r="D9" s="5">
        <f>VLOOKUP($B9,カブス星取表!$A$4:$BX$35,66,0)</f>
        <v>4</v>
      </c>
      <c r="E9" s="5">
        <f>VLOOKUP($B9,カブス星取表!$A$4:$BX$35,58,0)</f>
        <v>5</v>
      </c>
      <c r="F9" s="5">
        <f>VLOOKUP($B9,カブス星取表!$A$4:$BX$35,60,0)</f>
        <v>1</v>
      </c>
      <c r="G9" s="5">
        <f>VLOOKUP($B9,カブス星取表!$A$4:$BX$35,62,0)</f>
        <v>1</v>
      </c>
      <c r="H9" s="5">
        <f>VLOOKUP($B9,カブス星取表!$A$4:$BX$35,64,0)</f>
        <v>3</v>
      </c>
      <c r="I9" s="5">
        <f>VLOOKUP($B9,カブス星取表!$A$4:$BX$35,68,0)</f>
        <v>2</v>
      </c>
      <c r="J9" s="5">
        <f>VLOOKUP($B9,カブス星取表!$A$4:$BX$35,70,0)</f>
        <v>7</v>
      </c>
      <c r="K9" s="5">
        <f>VLOOKUP($B9,カブス星取表!$A$4:$BX$35,72,0)</f>
        <v>-5</v>
      </c>
    </row>
    <row r="10" spans="2:11" ht="21.75" customHeight="1" x14ac:dyDescent="0.15">
      <c r="B10" s="7">
        <v>6</v>
      </c>
      <c r="C10" s="8" t="str">
        <f>VLOOKUP($B10,カブス星取表!$A$4:$BX$35,3,0)</f>
        <v>S・イーグル3rd</v>
      </c>
      <c r="D10" s="7">
        <f>VLOOKUP($B10,カブス星取表!$A$4:$BX$35,66,0)</f>
        <v>3</v>
      </c>
      <c r="E10" s="7">
        <f>VLOOKUP($B10,カブス星取表!$A$4:$BX$35,58,0)</f>
        <v>3</v>
      </c>
      <c r="F10" s="7">
        <f>VLOOKUP($B10,カブス星取表!$A$4:$BX$35,60,0)</f>
        <v>1</v>
      </c>
      <c r="G10" s="7">
        <f>VLOOKUP($B10,カブス星取表!$A$4:$BX$35,62,0)</f>
        <v>0</v>
      </c>
      <c r="H10" s="7">
        <f>VLOOKUP($B10,カブス星取表!$A$4:$BX$35,64,0)</f>
        <v>2</v>
      </c>
      <c r="I10" s="7">
        <f>VLOOKUP($B10,カブス星取表!$A$4:$BX$35,68,0)</f>
        <v>1</v>
      </c>
      <c r="J10" s="7">
        <f>VLOOKUP($B10,カブス星取表!$A$4:$BX$35,70,0)</f>
        <v>4</v>
      </c>
      <c r="K10" s="7">
        <f>VLOOKUP($B10,カブス星取表!$A$4:$BX$35,72,0)</f>
        <v>-3</v>
      </c>
    </row>
    <row r="11" spans="2:11" ht="21.75" customHeight="1" x14ac:dyDescent="0.15">
      <c r="B11" s="5">
        <v>7</v>
      </c>
      <c r="C11" s="6" t="str">
        <f>VLOOKUP($B11,カブス星取表!$A$4:$BX$35,3,0)</f>
        <v>上磯中</v>
      </c>
      <c r="D11" s="5">
        <f>VLOOKUP($B11,カブス星取表!$A$4:$BX$35,66,0)</f>
        <v>3</v>
      </c>
      <c r="E11" s="5">
        <f>VLOOKUP($B11,カブス星取表!$A$4:$BX$35,58,0)</f>
        <v>4</v>
      </c>
      <c r="F11" s="5">
        <f>VLOOKUP($B11,カブス星取表!$A$4:$BX$35,60,0)</f>
        <v>1</v>
      </c>
      <c r="G11" s="5">
        <f>VLOOKUP($B11,カブス星取表!$A$4:$BX$35,62,0)</f>
        <v>0</v>
      </c>
      <c r="H11" s="5">
        <f>VLOOKUP($B11,カブス星取表!$A$4:$BX$35,64,0)</f>
        <v>3</v>
      </c>
      <c r="I11" s="5">
        <f>VLOOKUP($B11,カブス星取表!$A$4:$BX$35,68,0)</f>
        <v>4</v>
      </c>
      <c r="J11" s="5">
        <f>VLOOKUP($B11,カブス星取表!$A$4:$BX$35,70,0)</f>
        <v>10</v>
      </c>
      <c r="K11" s="5">
        <f>VLOOKUP($B11,カブス星取表!$A$4:$BX$35,72,0)</f>
        <v>-6</v>
      </c>
    </row>
    <row r="12" spans="2:11" ht="21.75" customHeight="1" x14ac:dyDescent="0.15">
      <c r="B12" s="7">
        <v>8</v>
      </c>
      <c r="C12" s="8" t="str">
        <f>VLOOKUP($B12,カブス星取表!$A$4:$BX$35,3,0)</f>
        <v>本通中</v>
      </c>
      <c r="D12" s="7">
        <f>VLOOKUP($B12,カブス星取表!$A$4:$BX$35,66,0)</f>
        <v>1</v>
      </c>
      <c r="E12" s="7">
        <f>VLOOKUP($B12,カブス星取表!$A$4:$BX$35,58,0)</f>
        <v>3</v>
      </c>
      <c r="F12" s="7">
        <f>VLOOKUP($B12,カブス星取表!$A$4:$BX$35,60,0)</f>
        <v>0</v>
      </c>
      <c r="G12" s="7">
        <f>VLOOKUP($B12,カブス星取表!$A$4:$BX$35,62,0)</f>
        <v>1</v>
      </c>
      <c r="H12" s="7">
        <f>VLOOKUP($B12,カブス星取表!$A$4:$BX$35,64,0)</f>
        <v>2</v>
      </c>
      <c r="I12" s="7">
        <f>VLOOKUP($B12,カブス星取表!$A$4:$BX$35,68,0)</f>
        <v>0</v>
      </c>
      <c r="J12" s="7">
        <f>VLOOKUP($B12,カブス星取表!$A$4:$BX$35,70,0)</f>
        <v>5</v>
      </c>
      <c r="K12" s="7">
        <f>VLOOKUP($B12,カブス星取表!$A$4:$BX$35,72,0)</f>
        <v>-5</v>
      </c>
    </row>
    <row r="13" spans="2:11" ht="11.25" customHeight="1" x14ac:dyDescent="0.15">
      <c r="B13"/>
      <c r="C13"/>
      <c r="D13"/>
      <c r="E13"/>
      <c r="F13"/>
      <c r="G13"/>
      <c r="H13"/>
      <c r="I13"/>
      <c r="J13"/>
    </row>
    <row r="14" spans="2:11" ht="21.75" customHeight="1" x14ac:dyDescent="0.15">
      <c r="C14" s="9" t="s">
        <v>27</v>
      </c>
      <c r="D14" s="4"/>
      <c r="E14" s="4"/>
      <c r="F14" s="4"/>
      <c r="G14" s="247"/>
      <c r="H14" s="247"/>
      <c r="I14" s="247"/>
      <c r="J14" s="247"/>
      <c r="K14" s="247"/>
    </row>
    <row r="15" spans="2:11" ht="21.75" customHeight="1" x14ac:dyDescent="0.15">
      <c r="B15" s="3" t="s">
        <v>0</v>
      </c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9</v>
      </c>
    </row>
    <row r="16" spans="2:11" ht="21.75" customHeight="1" x14ac:dyDescent="0.15">
      <c r="B16" s="5">
        <v>1</v>
      </c>
      <c r="C16" s="6" t="str">
        <f>VLOOKUP($B16,カブス星取表!$A$40:$BR$67,3,0)</f>
        <v>バロンドール</v>
      </c>
      <c r="D16" s="5">
        <f>VLOOKUP($B16,カブス星取表!$A$40:$BR$70,60,0)</f>
        <v>9</v>
      </c>
      <c r="E16" s="5">
        <f>VLOOKUP($B16,カブス星取表!$A$40:$BR$67,52,0)</f>
        <v>3</v>
      </c>
      <c r="F16" s="5">
        <f>VLOOKUP($B16,カブス星取表!$A$40:$BR$67,54,0)</f>
        <v>3</v>
      </c>
      <c r="G16" s="5">
        <f>VLOOKUP($B16,カブス星取表!$A$40:$BR$67,56,0)</f>
        <v>0</v>
      </c>
      <c r="H16" s="5">
        <f>VLOOKUP($B16,カブス星取表!$A$40:$BR$67,58,0)</f>
        <v>0</v>
      </c>
      <c r="I16" s="5">
        <f>VLOOKUP($B16,カブス星取表!$A$40:$BR$67,62,0)</f>
        <v>12</v>
      </c>
      <c r="J16" s="5">
        <f>VLOOKUP($B16,カブス星取表!$A$40:$BR$67,64,0)</f>
        <v>1</v>
      </c>
      <c r="K16" s="5">
        <f>VLOOKUP($B16,カブス星取表!$A$40:$BR$67,66,0)</f>
        <v>11</v>
      </c>
    </row>
    <row r="17" spans="2:11" ht="21.75" customHeight="1" x14ac:dyDescent="0.15">
      <c r="B17" s="77">
        <v>2</v>
      </c>
      <c r="C17" s="78" t="str">
        <f>VLOOKUP($B17,カブス星取表!$A$40:$BR$67,3,0)</f>
        <v>ラ・サール・湯川中</v>
      </c>
      <c r="D17" s="77">
        <f>VLOOKUP($B17,カブス星取表!$A$40:$BR$70,60,0)</f>
        <v>9</v>
      </c>
      <c r="E17" s="77">
        <f>VLOOKUP($B17,カブス星取表!$A$40:$BR$67,52,0)</f>
        <v>3</v>
      </c>
      <c r="F17" s="77">
        <f>VLOOKUP($B17,カブス星取表!$A$40:$BR$67,54,0)</f>
        <v>3</v>
      </c>
      <c r="G17" s="77">
        <f>VLOOKUP($B17,カブス星取表!$A$40:$BR$67,56,0)</f>
        <v>0</v>
      </c>
      <c r="H17" s="77">
        <f>VLOOKUP($B17,カブス星取表!$A$40:$BR$67,58,0)</f>
        <v>0</v>
      </c>
      <c r="I17" s="77">
        <f>VLOOKUP($B17,カブス星取表!$A$40:$BR$67,62,0)</f>
        <v>11</v>
      </c>
      <c r="J17" s="77">
        <f>VLOOKUP($B17,カブス星取表!$A$40:$BR$67,64,0)</f>
        <v>1</v>
      </c>
      <c r="K17" s="77">
        <f>VLOOKUP($B17,カブス星取表!$A$40:$BR$67,66,0)</f>
        <v>10</v>
      </c>
    </row>
    <row r="18" spans="2:11" ht="21.75" customHeight="1" x14ac:dyDescent="0.15">
      <c r="B18" s="5">
        <v>3</v>
      </c>
      <c r="C18" s="6" t="str">
        <f>VLOOKUP($B18,カブス星取表!$A$40:$BR$67,3,0)</f>
        <v>青柳中</v>
      </c>
      <c r="D18" s="5">
        <f>VLOOKUP($B18,カブス星取表!$A$40:$BR$70,60,0)</f>
        <v>5</v>
      </c>
      <c r="E18" s="5">
        <f>VLOOKUP($B18,カブス星取表!$A$40:$BR$67,52,0)</f>
        <v>4</v>
      </c>
      <c r="F18" s="5">
        <f>VLOOKUP($B18,カブス星取表!$A$40:$BR$67,54,0)</f>
        <v>1</v>
      </c>
      <c r="G18" s="5">
        <f>VLOOKUP($B18,カブス星取表!$A$40:$BR$67,56,0)</f>
        <v>2</v>
      </c>
      <c r="H18" s="5">
        <f>VLOOKUP($B18,カブス星取表!$A$40:$BR$67,58,0)</f>
        <v>1</v>
      </c>
      <c r="I18" s="5">
        <f>VLOOKUP($B18,カブス星取表!$A$40:$BR$67,62,0)</f>
        <v>8</v>
      </c>
      <c r="J18" s="5">
        <f>VLOOKUP($B18,カブス星取表!$A$40:$BR$67,64,0)</f>
        <v>6</v>
      </c>
      <c r="K18" s="5">
        <f>VLOOKUP($B18,カブス星取表!$A$40:$BR$67,66,0)</f>
        <v>2</v>
      </c>
    </row>
    <row r="19" spans="2:11" ht="21.75" customHeight="1" x14ac:dyDescent="0.15">
      <c r="B19" s="77">
        <v>4</v>
      </c>
      <c r="C19" s="78" t="str">
        <f>VLOOKUP($B19,カブス星取表!$A$40:$BR$67,3,0)</f>
        <v>北中</v>
      </c>
      <c r="D19" s="77">
        <f>VLOOKUP($B19,カブス星取表!$A$40:$BR$70,60,0)</f>
        <v>4</v>
      </c>
      <c r="E19" s="77">
        <f>VLOOKUP($B19,カブス星取表!$A$40:$BR$67,52,0)</f>
        <v>2</v>
      </c>
      <c r="F19" s="77">
        <f>VLOOKUP($B19,カブス星取表!$A$40:$BR$67,54,0)</f>
        <v>1</v>
      </c>
      <c r="G19" s="77">
        <f>VLOOKUP($B19,カブス星取表!$A$40:$BR$67,56,0)</f>
        <v>1</v>
      </c>
      <c r="H19" s="77">
        <f>VLOOKUP($B19,カブス星取表!$A$40:$BR$67,58,0)</f>
        <v>0</v>
      </c>
      <c r="I19" s="77">
        <f>VLOOKUP($B19,カブス星取表!$A$40:$BR$67,62,0)</f>
        <v>2</v>
      </c>
      <c r="J19" s="77">
        <f>VLOOKUP($B19,カブス星取表!$A$40:$BR$67,64,0)</f>
        <v>1</v>
      </c>
      <c r="K19" s="77">
        <f>VLOOKUP($B19,カブス星取表!$A$40:$BR$67,66,0)</f>
        <v>1</v>
      </c>
    </row>
    <row r="20" spans="2:11" ht="21.75" customHeight="1" x14ac:dyDescent="0.15">
      <c r="B20" s="5">
        <v>5</v>
      </c>
      <c r="C20" s="6" t="str">
        <f>VLOOKUP($B20,カブス星取表!$A$40:$BR$67,3,0)</f>
        <v>コラソン</v>
      </c>
      <c r="D20" s="5">
        <f>VLOOKUP($B20,カブス星取表!$A$40:$BR$70,60,0)</f>
        <v>4</v>
      </c>
      <c r="E20" s="5">
        <f>VLOOKUP($B20,カブス星取表!$A$40:$BR$67,52,0)</f>
        <v>4</v>
      </c>
      <c r="F20" s="5">
        <f>VLOOKUP($B20,カブス星取表!$A$40:$BR$67,54,0)</f>
        <v>1</v>
      </c>
      <c r="G20" s="5">
        <f>VLOOKUP($B20,カブス星取表!$A$40:$BR$67,56,0)</f>
        <v>1</v>
      </c>
      <c r="H20" s="5">
        <f>VLOOKUP($B20,カブス星取表!$A$40:$BR$67,58,0)</f>
        <v>2</v>
      </c>
      <c r="I20" s="5">
        <f>VLOOKUP($B20,カブス星取表!$A$40:$BR$67,62,0)</f>
        <v>4</v>
      </c>
      <c r="J20" s="5">
        <f>VLOOKUP($B20,カブス星取表!$A$40:$BR$67,64,0)</f>
        <v>10</v>
      </c>
      <c r="K20" s="5">
        <f>VLOOKUP($B20,カブス星取表!$A$40:$BR$67,66,0)</f>
        <v>-6</v>
      </c>
    </row>
    <row r="21" spans="2:11" ht="21.75" customHeight="1" x14ac:dyDescent="0.15">
      <c r="B21" s="77">
        <v>6</v>
      </c>
      <c r="C21" s="78" t="str">
        <f>VLOOKUP($B21,カブス星取表!$A$40:$BR$67,3,0)</f>
        <v>森・砂原中</v>
      </c>
      <c r="D21" s="77">
        <f>VLOOKUP($B21,カブス星取表!$A$40:$BR$70,60,0)</f>
        <v>1</v>
      </c>
      <c r="E21" s="77">
        <f>VLOOKUP($B21,カブス星取表!$A$40:$BR$67,52,0)</f>
        <v>5</v>
      </c>
      <c r="F21" s="77">
        <f>VLOOKUP($B21,カブス星取表!$A$40:$BR$67,54,0)</f>
        <v>0</v>
      </c>
      <c r="G21" s="77">
        <f>VLOOKUP($B21,カブス星取表!$A$40:$BR$67,56,0)</f>
        <v>1</v>
      </c>
      <c r="H21" s="77">
        <f>VLOOKUP($B21,カブス星取表!$A$40:$BR$67,58,0)</f>
        <v>4</v>
      </c>
      <c r="I21" s="77">
        <f>VLOOKUP($B21,カブス星取表!$A$40:$BR$67,62,0)</f>
        <v>1</v>
      </c>
      <c r="J21" s="77">
        <f>VLOOKUP($B21,カブス星取表!$A$40:$BR$67,64,0)</f>
        <v>7</v>
      </c>
      <c r="K21" s="77">
        <f>VLOOKUP($B21,カブス星取表!$A$40:$BR$67,66,0)</f>
        <v>-6</v>
      </c>
    </row>
    <row r="22" spans="2:11" ht="21.75" customHeight="1" x14ac:dyDescent="0.15">
      <c r="B22" s="5">
        <v>7</v>
      </c>
      <c r="C22" s="6" t="str">
        <f>VLOOKUP($B22,カブス星取表!$A$40:$BR$67,3,0)</f>
        <v>亀田中</v>
      </c>
      <c r="D22" s="5">
        <f>VLOOKUP($B22,カブス星取表!$A$40:$BR$70,60,0)</f>
        <v>1</v>
      </c>
      <c r="E22" s="5">
        <f>VLOOKUP($B22,カブス星取表!$A$40:$BR$67,52,0)</f>
        <v>3</v>
      </c>
      <c r="F22" s="5">
        <f>VLOOKUP($B22,カブス星取表!$A$40:$BR$67,54,0)</f>
        <v>0</v>
      </c>
      <c r="G22" s="5">
        <f>VLOOKUP($B22,カブス星取表!$A$40:$BR$67,56,0)</f>
        <v>1</v>
      </c>
      <c r="H22" s="5">
        <f>VLOOKUP($B22,カブス星取表!$A$40:$BR$67,58,0)</f>
        <v>2</v>
      </c>
      <c r="I22" s="5">
        <f>VLOOKUP($B22,カブス星取表!$A$40:$BR$67,62,0)</f>
        <v>1</v>
      </c>
      <c r="J22" s="5">
        <f>VLOOKUP($B22,カブス星取表!$A$40:$BR$67,64,0)</f>
        <v>13</v>
      </c>
      <c r="K22" s="5">
        <f>VLOOKUP($B22,カブス星取表!$A$40:$BR$67,66,0)</f>
        <v>-12</v>
      </c>
    </row>
    <row r="23" spans="2:11" ht="21.75" customHeight="1" x14ac:dyDescent="0.15">
      <c r="B23"/>
      <c r="C23"/>
      <c r="D23"/>
      <c r="E23"/>
      <c r="F23"/>
      <c r="G23"/>
      <c r="H23"/>
      <c r="I23"/>
      <c r="J23"/>
    </row>
    <row r="24" spans="2:11" ht="21.75" customHeight="1" x14ac:dyDescent="0.15">
      <c r="B24"/>
      <c r="C24"/>
      <c r="D24"/>
      <c r="E24"/>
      <c r="F24"/>
      <c r="G24"/>
      <c r="H24"/>
      <c r="I24"/>
      <c r="J24"/>
    </row>
    <row r="25" spans="2:11" ht="21.75" customHeight="1" x14ac:dyDescent="0.15"/>
    <row r="26" spans="2:11" ht="21.75" customHeight="1" x14ac:dyDescent="0.15"/>
    <row r="27" spans="2:11" ht="21.75" customHeight="1" x14ac:dyDescent="0.15"/>
    <row r="28" spans="2:11" ht="21.75" customHeight="1" x14ac:dyDescent="0.15"/>
    <row r="29" spans="2:11" ht="21.75" customHeight="1" x14ac:dyDescent="0.15"/>
    <row r="30" spans="2:11" ht="21.75" customHeight="1" x14ac:dyDescent="0.15"/>
    <row r="31" spans="2:11" ht="21.75" customHeight="1" x14ac:dyDescent="0.15"/>
    <row r="32" spans="2:11" ht="21.75" customHeight="1" x14ac:dyDescent="0.15"/>
    <row r="33" ht="11.25" customHeight="1" x14ac:dyDescent="0.15"/>
  </sheetData>
  <mergeCells count="6">
    <mergeCell ref="G14:H14"/>
    <mergeCell ref="I14:K14"/>
    <mergeCell ref="B1:H1"/>
    <mergeCell ref="I1:K1"/>
    <mergeCell ref="G3:H3"/>
    <mergeCell ref="I3:K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CCC"/>
    <pageSetUpPr fitToPage="1"/>
  </sheetPr>
  <dimension ref="A1:BF38"/>
  <sheetViews>
    <sheetView view="pageBreakPreview" zoomScaleNormal="80" zoomScaleSheetLayoutView="100" workbookViewId="0">
      <selection activeCell="BI12" sqref="BI12"/>
    </sheetView>
  </sheetViews>
  <sheetFormatPr defaultColWidth="2" defaultRowHeight="13.5" x14ac:dyDescent="0.15"/>
  <cols>
    <col min="1" max="1" width="2.75" customWidth="1"/>
    <col min="2" max="2" width="3.625" bestFit="1" customWidth="1"/>
    <col min="10" max="33" width="4" customWidth="1"/>
    <col min="36" max="36" width="2.75" bestFit="1" customWidth="1"/>
    <col min="53" max="53" width="2" customWidth="1"/>
    <col min="65" max="65" width="6.5" bestFit="1" customWidth="1"/>
  </cols>
  <sheetData>
    <row r="1" spans="1:58" ht="24" customHeight="1" x14ac:dyDescent="0.15">
      <c r="C1" s="246" t="s">
        <v>67</v>
      </c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 t="s">
        <v>32</v>
      </c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46"/>
      <c r="BB1" s="46"/>
      <c r="BC1" s="46"/>
      <c r="BD1" s="46"/>
      <c r="BE1" s="46"/>
      <c r="BF1" s="46"/>
    </row>
    <row r="2" spans="1:58" ht="19.5" customHeight="1" x14ac:dyDescent="0.15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9"/>
      <c r="AB2" s="107"/>
      <c r="AC2" s="107"/>
      <c r="AD2" s="107"/>
      <c r="AE2" s="12"/>
      <c r="AF2" s="12"/>
      <c r="AG2" s="39"/>
      <c r="AH2" s="206" t="s">
        <v>24</v>
      </c>
      <c r="AI2" s="206"/>
      <c r="AJ2" s="206"/>
      <c r="AK2" s="206"/>
      <c r="AL2" s="207" t="str">
        <f>カブス星取表!BJ2</f>
        <v>5月15日(月)</v>
      </c>
      <c r="AM2" s="207"/>
      <c r="AN2" s="207"/>
      <c r="AO2" s="207"/>
      <c r="AP2" s="207"/>
      <c r="AQ2" s="207"/>
      <c r="AR2" s="208" t="s">
        <v>44</v>
      </c>
      <c r="AS2" s="208"/>
      <c r="AT2" s="208"/>
      <c r="AU2" s="208"/>
      <c r="AV2" s="208"/>
      <c r="AW2" s="208"/>
      <c r="AX2" s="208"/>
      <c r="AY2" s="208"/>
      <c r="AZ2" s="208"/>
    </row>
    <row r="3" spans="1:58" ht="31.5" customHeight="1" x14ac:dyDescent="0.15">
      <c r="C3" s="211"/>
      <c r="D3" s="212"/>
      <c r="E3" s="212"/>
      <c r="F3" s="212"/>
      <c r="G3" s="212"/>
      <c r="H3" s="212"/>
      <c r="I3" s="213"/>
      <c r="J3" s="214" t="str">
        <f>C4</f>
        <v>深堀・尾札部・銭亀沢・恵山・巴</v>
      </c>
      <c r="K3" s="215"/>
      <c r="L3" s="215"/>
      <c r="M3" s="214" t="str">
        <f>C8</f>
        <v>附属中</v>
      </c>
      <c r="N3" s="215"/>
      <c r="O3" s="215"/>
      <c r="P3" s="214" t="str">
        <f>C12</f>
        <v>赤川中</v>
      </c>
      <c r="Q3" s="215"/>
      <c r="R3" s="215"/>
      <c r="S3" s="214" t="str">
        <f>C16</f>
        <v>今金中</v>
      </c>
      <c r="T3" s="215"/>
      <c r="U3" s="215"/>
      <c r="V3" s="214" t="str">
        <f>C20</f>
        <v>北檜山・乙部</v>
      </c>
      <c r="W3" s="215"/>
      <c r="X3" s="215"/>
      <c r="Y3" s="214" t="str">
        <f>C24</f>
        <v>五稜郭中</v>
      </c>
      <c r="Z3" s="215"/>
      <c r="AA3" s="215"/>
      <c r="AB3" s="214" t="str">
        <f>C28</f>
        <v>港中</v>
      </c>
      <c r="AC3" s="215"/>
      <c r="AD3" s="215"/>
      <c r="AE3" s="214" t="str">
        <f>C32</f>
        <v>戸倉・旭岡</v>
      </c>
      <c r="AF3" s="215"/>
      <c r="AG3" s="215"/>
      <c r="AH3" s="220" t="s">
        <v>31</v>
      </c>
      <c r="AI3" s="221"/>
      <c r="AJ3" s="209" t="s">
        <v>10</v>
      </c>
      <c r="AK3" s="210"/>
      <c r="AL3" s="209" t="s">
        <v>11</v>
      </c>
      <c r="AM3" s="210"/>
      <c r="AN3" s="209" t="s">
        <v>12</v>
      </c>
      <c r="AO3" s="210"/>
      <c r="AP3" s="209" t="s">
        <v>13</v>
      </c>
      <c r="AQ3" s="210"/>
      <c r="AR3" s="209" t="s">
        <v>14</v>
      </c>
      <c r="AS3" s="210"/>
      <c r="AT3" s="209" t="s">
        <v>15</v>
      </c>
      <c r="AU3" s="210"/>
      <c r="AV3" s="217" t="s">
        <v>16</v>
      </c>
      <c r="AW3" s="218"/>
      <c r="AX3" s="209" t="s">
        <v>17</v>
      </c>
      <c r="AY3" s="219"/>
      <c r="AZ3" s="210"/>
    </row>
    <row r="4" spans="1:58" ht="20.25" customHeight="1" x14ac:dyDescent="0.15">
      <c r="A4" s="193">
        <f>AX4</f>
        <v>1</v>
      </c>
      <c r="B4" s="203">
        <v>1</v>
      </c>
      <c r="C4" s="194" t="s">
        <v>66</v>
      </c>
      <c r="D4" s="195"/>
      <c r="E4" s="195"/>
      <c r="F4" s="195"/>
      <c r="G4" s="195"/>
      <c r="H4" s="195"/>
      <c r="I4" s="196"/>
      <c r="J4" s="42"/>
      <c r="K4" s="43"/>
      <c r="L4" s="43"/>
      <c r="M4" s="190" t="s">
        <v>55</v>
      </c>
      <c r="N4" s="204"/>
      <c r="O4" s="205"/>
      <c r="P4" s="187" t="s">
        <v>53</v>
      </c>
      <c r="Q4" s="188"/>
      <c r="R4" s="189"/>
      <c r="S4" s="187" t="s">
        <v>53</v>
      </c>
      <c r="T4" s="188"/>
      <c r="U4" s="189"/>
      <c r="V4" s="190" t="s">
        <v>53</v>
      </c>
      <c r="W4" s="191"/>
      <c r="X4" s="192"/>
      <c r="Y4" s="187" t="s">
        <v>53</v>
      </c>
      <c r="Z4" s="188"/>
      <c r="AA4" s="189"/>
      <c r="AB4" s="187" t="s">
        <v>114</v>
      </c>
      <c r="AC4" s="188"/>
      <c r="AD4" s="189"/>
      <c r="AE4" s="187"/>
      <c r="AF4" s="188"/>
      <c r="AG4" s="189"/>
      <c r="AH4" s="169">
        <f>SUM(AJ4:AO7)</f>
        <v>6</v>
      </c>
      <c r="AI4" s="170"/>
      <c r="AJ4" s="175">
        <f>COUNTIF(J4:AG4,"○")</f>
        <v>4</v>
      </c>
      <c r="AK4" s="176"/>
      <c r="AL4" s="175">
        <f>COUNTIF(J4:AG4,"△")</f>
        <v>1</v>
      </c>
      <c r="AM4" s="176"/>
      <c r="AN4" s="175">
        <f>COUNTIF(J4:AG4,"●")</f>
        <v>1</v>
      </c>
      <c r="AO4" s="176"/>
      <c r="AP4" s="175">
        <f>AJ4*3+AL4*1</f>
        <v>13</v>
      </c>
      <c r="AQ4" s="176"/>
      <c r="AR4" s="175">
        <f>SUM(J7,M7,P7,S7,V7,AE7,Y7)</f>
        <v>29</v>
      </c>
      <c r="AS4" s="176"/>
      <c r="AT4" s="175">
        <f>SUM(L7,O7,R7,U7,X7,AG7,AA7)</f>
        <v>3</v>
      </c>
      <c r="AU4" s="176"/>
      <c r="AV4" s="181">
        <f>AR4-AT4</f>
        <v>26</v>
      </c>
      <c r="AW4" s="182"/>
      <c r="AX4" s="159">
        <f>IF(ISBLANK(B4),"",RANK(BA4,$BA$4:$BA$35) )</f>
        <v>1</v>
      </c>
      <c r="AY4" s="160"/>
      <c r="AZ4" s="161"/>
      <c r="BA4" s="168">
        <f>AP4*10000+AV4*100+AR4</f>
        <v>132629</v>
      </c>
      <c r="BC4" s="40"/>
    </row>
    <row r="5" spans="1:58" ht="12.75" customHeight="1" x14ac:dyDescent="0.15">
      <c r="A5" s="193"/>
      <c r="B5" s="203"/>
      <c r="C5" s="197"/>
      <c r="D5" s="198"/>
      <c r="E5" s="198"/>
      <c r="F5" s="198"/>
      <c r="G5" s="198"/>
      <c r="H5" s="198"/>
      <c r="I5" s="199"/>
      <c r="J5" s="62"/>
      <c r="K5" s="63"/>
      <c r="L5" s="63"/>
      <c r="M5" s="127">
        <v>0</v>
      </c>
      <c r="N5" s="128" t="s">
        <v>18</v>
      </c>
      <c r="O5" s="129">
        <v>1</v>
      </c>
      <c r="P5" s="130">
        <v>2</v>
      </c>
      <c r="Q5" s="131" t="s">
        <v>18</v>
      </c>
      <c r="R5" s="132">
        <v>1</v>
      </c>
      <c r="S5" s="130">
        <v>13</v>
      </c>
      <c r="T5" s="131" t="s">
        <v>18</v>
      </c>
      <c r="U5" s="132">
        <v>0</v>
      </c>
      <c r="V5" s="127">
        <v>3</v>
      </c>
      <c r="W5" s="128" t="s">
        <v>18</v>
      </c>
      <c r="X5" s="129">
        <v>0</v>
      </c>
      <c r="Y5" s="130">
        <v>2</v>
      </c>
      <c r="Z5" s="131" t="s">
        <v>18</v>
      </c>
      <c r="AA5" s="132">
        <v>1</v>
      </c>
      <c r="AB5" s="130">
        <v>0</v>
      </c>
      <c r="AC5" s="131" t="s">
        <v>18</v>
      </c>
      <c r="AD5" s="132">
        <v>3</v>
      </c>
      <c r="AE5" s="130"/>
      <c r="AF5" s="131" t="s">
        <v>18</v>
      </c>
      <c r="AG5" s="132"/>
      <c r="AH5" s="171"/>
      <c r="AI5" s="172"/>
      <c r="AJ5" s="177"/>
      <c r="AK5" s="178"/>
      <c r="AL5" s="177"/>
      <c r="AM5" s="178"/>
      <c r="AN5" s="177"/>
      <c r="AO5" s="178"/>
      <c r="AP5" s="177"/>
      <c r="AQ5" s="178"/>
      <c r="AR5" s="177"/>
      <c r="AS5" s="178"/>
      <c r="AT5" s="177"/>
      <c r="AU5" s="178"/>
      <c r="AV5" s="183"/>
      <c r="AW5" s="184"/>
      <c r="AX5" s="162"/>
      <c r="AY5" s="163"/>
      <c r="AZ5" s="164"/>
      <c r="BA5" s="168"/>
      <c r="BC5" s="40"/>
    </row>
    <row r="6" spans="1:58" ht="12.75" customHeight="1" x14ac:dyDescent="0.15">
      <c r="A6" s="193"/>
      <c r="B6" s="203"/>
      <c r="C6" s="197"/>
      <c r="D6" s="198"/>
      <c r="E6" s="198"/>
      <c r="F6" s="198"/>
      <c r="G6" s="198"/>
      <c r="H6" s="198"/>
      <c r="I6" s="199"/>
      <c r="J6" s="62"/>
      <c r="K6" s="63"/>
      <c r="L6" s="63"/>
      <c r="M6" s="133">
        <v>1</v>
      </c>
      <c r="N6" s="128" t="s">
        <v>19</v>
      </c>
      <c r="O6" s="134">
        <v>0</v>
      </c>
      <c r="P6" s="135">
        <v>0</v>
      </c>
      <c r="Q6" s="131" t="s">
        <v>19</v>
      </c>
      <c r="R6" s="136">
        <v>0</v>
      </c>
      <c r="S6" s="135">
        <v>2</v>
      </c>
      <c r="T6" s="131" t="s">
        <v>19</v>
      </c>
      <c r="U6" s="136">
        <v>0</v>
      </c>
      <c r="V6" s="133">
        <v>4</v>
      </c>
      <c r="W6" s="128" t="s">
        <v>19</v>
      </c>
      <c r="X6" s="134">
        <v>0</v>
      </c>
      <c r="Y6" s="135">
        <v>2</v>
      </c>
      <c r="Z6" s="131" t="s">
        <v>19</v>
      </c>
      <c r="AA6" s="136">
        <v>0</v>
      </c>
      <c r="AB6" s="135">
        <v>3</v>
      </c>
      <c r="AC6" s="131" t="s">
        <v>19</v>
      </c>
      <c r="AD6" s="136">
        <v>1</v>
      </c>
      <c r="AE6" s="135"/>
      <c r="AF6" s="131" t="s">
        <v>19</v>
      </c>
      <c r="AG6" s="136"/>
      <c r="AH6" s="171"/>
      <c r="AI6" s="172"/>
      <c r="AJ6" s="177"/>
      <c r="AK6" s="178"/>
      <c r="AL6" s="177"/>
      <c r="AM6" s="178"/>
      <c r="AN6" s="177"/>
      <c r="AO6" s="178"/>
      <c r="AP6" s="177"/>
      <c r="AQ6" s="178"/>
      <c r="AR6" s="177"/>
      <c r="AS6" s="178"/>
      <c r="AT6" s="177"/>
      <c r="AU6" s="178"/>
      <c r="AV6" s="183"/>
      <c r="AW6" s="184"/>
      <c r="AX6" s="162"/>
      <c r="AY6" s="163"/>
      <c r="AZ6" s="164"/>
      <c r="BA6" s="168"/>
      <c r="BC6" s="40"/>
    </row>
    <row r="7" spans="1:58" ht="12.75" customHeight="1" x14ac:dyDescent="0.15">
      <c r="A7" s="193"/>
      <c r="B7" s="203"/>
      <c r="C7" s="200"/>
      <c r="D7" s="201"/>
      <c r="E7" s="201"/>
      <c r="F7" s="201"/>
      <c r="G7" s="201"/>
      <c r="H7" s="201"/>
      <c r="I7" s="202"/>
      <c r="J7" s="65"/>
      <c r="K7" s="66"/>
      <c r="L7" s="66"/>
      <c r="M7" s="67">
        <f>IF(ISBLANK(M4),"",SUM(M5:M6))</f>
        <v>1</v>
      </c>
      <c r="N7" s="68" t="s">
        <v>20</v>
      </c>
      <c r="O7" s="69">
        <f>IF(ISBLANK(M4),"",SUM(O5:O6))</f>
        <v>1</v>
      </c>
      <c r="P7" s="67">
        <f>IF(ISBLANK(P4),"",SUM(P5:P6))</f>
        <v>2</v>
      </c>
      <c r="Q7" s="68" t="s">
        <v>20</v>
      </c>
      <c r="R7" s="69">
        <f>IF(ISBLANK(P4),"",SUM(R5:R6))</f>
        <v>1</v>
      </c>
      <c r="S7" s="67">
        <f>IF(ISBLANK(S4),"",SUM(S5:S6))</f>
        <v>15</v>
      </c>
      <c r="T7" s="68" t="s">
        <v>20</v>
      </c>
      <c r="U7" s="69">
        <f>IF(ISBLANK(S4),"",SUM(U5:U6))</f>
        <v>0</v>
      </c>
      <c r="V7" s="67">
        <f>IF(ISBLANK(V4),"",SUM(V5:V6))</f>
        <v>7</v>
      </c>
      <c r="W7" s="68" t="s">
        <v>20</v>
      </c>
      <c r="X7" s="69">
        <f>IF(ISBLANK(V4),"",SUM(X5:X6))</f>
        <v>0</v>
      </c>
      <c r="Y7" s="67">
        <f>IF(ISBLANK(Y4),"",SUM(Y5:Y6))</f>
        <v>4</v>
      </c>
      <c r="Z7" s="68" t="s">
        <v>20</v>
      </c>
      <c r="AA7" s="69">
        <f>IF(ISBLANK(Y4),"",SUM(AA5:AA6))</f>
        <v>1</v>
      </c>
      <c r="AB7" s="67">
        <f>IF(ISBLANK(AB4),"",SUM(AB5:AB6))</f>
        <v>3</v>
      </c>
      <c r="AC7" s="68" t="s">
        <v>20</v>
      </c>
      <c r="AD7" s="69">
        <f>IF(ISBLANK(AB4),"",SUM(AD5:AD6))</f>
        <v>4</v>
      </c>
      <c r="AE7" s="67" t="str">
        <f>IF(ISBLANK(AE4),"",SUM(AE5:AE6))</f>
        <v/>
      </c>
      <c r="AF7" s="68" t="s">
        <v>20</v>
      </c>
      <c r="AG7" s="69" t="str">
        <f>IF(ISBLANK(AE4),"",SUM(AG5:AG6))</f>
        <v/>
      </c>
      <c r="AH7" s="173"/>
      <c r="AI7" s="174"/>
      <c r="AJ7" s="179"/>
      <c r="AK7" s="180"/>
      <c r="AL7" s="179"/>
      <c r="AM7" s="180"/>
      <c r="AN7" s="179"/>
      <c r="AO7" s="180"/>
      <c r="AP7" s="179"/>
      <c r="AQ7" s="180"/>
      <c r="AR7" s="179"/>
      <c r="AS7" s="180"/>
      <c r="AT7" s="179"/>
      <c r="AU7" s="180"/>
      <c r="AV7" s="185"/>
      <c r="AW7" s="186"/>
      <c r="AX7" s="165"/>
      <c r="AY7" s="166"/>
      <c r="AZ7" s="167"/>
      <c r="BA7" s="168"/>
      <c r="BC7" s="40"/>
    </row>
    <row r="8" spans="1:58" ht="20.25" customHeight="1" x14ac:dyDescent="0.15">
      <c r="A8" s="193">
        <f>AX8</f>
        <v>3</v>
      </c>
      <c r="B8" s="203">
        <v>2</v>
      </c>
      <c r="C8" s="194" t="s">
        <v>37</v>
      </c>
      <c r="D8" s="195"/>
      <c r="E8" s="195"/>
      <c r="F8" s="195"/>
      <c r="G8" s="195"/>
      <c r="H8" s="195"/>
      <c r="I8" s="196"/>
      <c r="J8" s="187" t="s">
        <v>55</v>
      </c>
      <c r="K8" s="188"/>
      <c r="L8" s="189"/>
      <c r="M8" s="20"/>
      <c r="N8" s="21"/>
      <c r="O8" s="21"/>
      <c r="P8" s="187" t="s">
        <v>53</v>
      </c>
      <c r="Q8" s="188"/>
      <c r="R8" s="189"/>
      <c r="S8" s="187"/>
      <c r="T8" s="188"/>
      <c r="U8" s="189"/>
      <c r="V8" s="187" t="s">
        <v>53</v>
      </c>
      <c r="W8" s="188"/>
      <c r="X8" s="189"/>
      <c r="Y8" s="190" t="s">
        <v>114</v>
      </c>
      <c r="Z8" s="191"/>
      <c r="AA8" s="192"/>
      <c r="AB8" s="190" t="s">
        <v>114</v>
      </c>
      <c r="AC8" s="191"/>
      <c r="AD8" s="192"/>
      <c r="AE8" s="190" t="s">
        <v>53</v>
      </c>
      <c r="AF8" s="191"/>
      <c r="AG8" s="192"/>
      <c r="AH8" s="169">
        <f>SUM(AJ8:AO11)</f>
        <v>6</v>
      </c>
      <c r="AI8" s="170"/>
      <c r="AJ8" s="175">
        <f>COUNTIF(J8:AG8,"○")</f>
        <v>3</v>
      </c>
      <c r="AK8" s="176"/>
      <c r="AL8" s="175">
        <f>COUNTIF(J8:AG8,"△")</f>
        <v>1</v>
      </c>
      <c r="AM8" s="176"/>
      <c r="AN8" s="175">
        <f>COUNTIF(J8:AG8,"●")</f>
        <v>2</v>
      </c>
      <c r="AO8" s="176"/>
      <c r="AP8" s="175">
        <f>AJ8*3+AL8*1</f>
        <v>10</v>
      </c>
      <c r="AQ8" s="176"/>
      <c r="AR8" s="175">
        <f>SUM(J11,M11,P11,S11,V11,AE11,Y11)</f>
        <v>25</v>
      </c>
      <c r="AS8" s="176"/>
      <c r="AT8" s="175">
        <f>SUM(L11,O11,R11,U11,X11,AG11,AA11)</f>
        <v>8</v>
      </c>
      <c r="AU8" s="176"/>
      <c r="AV8" s="181">
        <f>AR8-AT8</f>
        <v>17</v>
      </c>
      <c r="AW8" s="182"/>
      <c r="AX8" s="159">
        <f t="shared" ref="AX8" si="0">IF(ISBLANK(B8),"",RANK(BA8,$BA$4:$BA$35) )</f>
        <v>3</v>
      </c>
      <c r="AY8" s="160"/>
      <c r="AZ8" s="161"/>
      <c r="BA8" s="168">
        <f>AP8*10000+AV8*100+AR8</f>
        <v>101725</v>
      </c>
      <c r="BC8" s="40"/>
    </row>
    <row r="9" spans="1:58" ht="12.75" customHeight="1" x14ac:dyDescent="0.15">
      <c r="A9" s="193"/>
      <c r="B9" s="203"/>
      <c r="C9" s="197"/>
      <c r="D9" s="198"/>
      <c r="E9" s="198"/>
      <c r="F9" s="198"/>
      <c r="G9" s="198"/>
      <c r="H9" s="198"/>
      <c r="I9" s="199"/>
      <c r="J9" s="70">
        <f>IF(ISBLANK(J8),"",O5)</f>
        <v>1</v>
      </c>
      <c r="K9" s="64" t="s">
        <v>18</v>
      </c>
      <c r="L9" s="71">
        <f>IF(ISBLANK(J8),"",M5)</f>
        <v>0</v>
      </c>
      <c r="M9" s="72"/>
      <c r="N9" s="73"/>
      <c r="O9" s="73"/>
      <c r="P9" s="130">
        <v>4</v>
      </c>
      <c r="Q9" s="131" t="s">
        <v>18</v>
      </c>
      <c r="R9" s="132">
        <v>1</v>
      </c>
      <c r="S9" s="130"/>
      <c r="T9" s="131" t="s">
        <v>18</v>
      </c>
      <c r="U9" s="132"/>
      <c r="V9" s="130">
        <v>6</v>
      </c>
      <c r="W9" s="131" t="s">
        <v>18</v>
      </c>
      <c r="X9" s="132">
        <v>1</v>
      </c>
      <c r="Y9" s="127">
        <v>0</v>
      </c>
      <c r="Z9" s="128" t="s">
        <v>18</v>
      </c>
      <c r="AA9" s="129">
        <v>1</v>
      </c>
      <c r="AB9" s="127">
        <v>2</v>
      </c>
      <c r="AC9" s="128" t="s">
        <v>18</v>
      </c>
      <c r="AD9" s="129">
        <v>1</v>
      </c>
      <c r="AE9" s="127">
        <v>4</v>
      </c>
      <c r="AF9" s="128" t="s">
        <v>18</v>
      </c>
      <c r="AG9" s="129">
        <v>0</v>
      </c>
      <c r="AH9" s="171"/>
      <c r="AI9" s="172"/>
      <c r="AJ9" s="177"/>
      <c r="AK9" s="178"/>
      <c r="AL9" s="177"/>
      <c r="AM9" s="178"/>
      <c r="AN9" s="177"/>
      <c r="AO9" s="178"/>
      <c r="AP9" s="177"/>
      <c r="AQ9" s="178"/>
      <c r="AR9" s="177"/>
      <c r="AS9" s="178"/>
      <c r="AT9" s="177"/>
      <c r="AU9" s="178"/>
      <c r="AV9" s="183"/>
      <c r="AW9" s="184"/>
      <c r="AX9" s="162"/>
      <c r="AY9" s="163"/>
      <c r="AZ9" s="164"/>
      <c r="BA9" s="168"/>
      <c r="BC9" s="40"/>
    </row>
    <row r="10" spans="1:58" ht="12.75" customHeight="1" x14ac:dyDescent="0.15">
      <c r="A10" s="193"/>
      <c r="B10" s="203"/>
      <c r="C10" s="197"/>
      <c r="D10" s="198"/>
      <c r="E10" s="198"/>
      <c r="F10" s="198"/>
      <c r="G10" s="198"/>
      <c r="H10" s="198"/>
      <c r="I10" s="199"/>
      <c r="J10" s="70">
        <f>IF(ISBLANK(J8),"",O6)</f>
        <v>0</v>
      </c>
      <c r="K10" s="64" t="s">
        <v>19</v>
      </c>
      <c r="L10" s="71">
        <f>IF(ISBLANK(J8),"",M6)</f>
        <v>1</v>
      </c>
      <c r="M10" s="72"/>
      <c r="N10" s="73"/>
      <c r="O10" s="73"/>
      <c r="P10" s="135">
        <v>3</v>
      </c>
      <c r="Q10" s="131" t="s">
        <v>19</v>
      </c>
      <c r="R10" s="136">
        <v>0</v>
      </c>
      <c r="S10" s="135"/>
      <c r="T10" s="131" t="s">
        <v>19</v>
      </c>
      <c r="U10" s="136"/>
      <c r="V10" s="135">
        <v>2</v>
      </c>
      <c r="W10" s="131" t="s">
        <v>19</v>
      </c>
      <c r="X10" s="136">
        <v>2</v>
      </c>
      <c r="Y10" s="133">
        <v>1</v>
      </c>
      <c r="Z10" s="128" t="s">
        <v>19</v>
      </c>
      <c r="AA10" s="134">
        <v>2</v>
      </c>
      <c r="AB10" s="133">
        <v>0</v>
      </c>
      <c r="AC10" s="128" t="s">
        <v>19</v>
      </c>
      <c r="AD10" s="134">
        <v>3</v>
      </c>
      <c r="AE10" s="133">
        <v>4</v>
      </c>
      <c r="AF10" s="128" t="s">
        <v>19</v>
      </c>
      <c r="AG10" s="134">
        <v>0</v>
      </c>
      <c r="AH10" s="171"/>
      <c r="AI10" s="172"/>
      <c r="AJ10" s="177"/>
      <c r="AK10" s="178"/>
      <c r="AL10" s="177"/>
      <c r="AM10" s="178"/>
      <c r="AN10" s="177"/>
      <c r="AO10" s="178"/>
      <c r="AP10" s="177"/>
      <c r="AQ10" s="178"/>
      <c r="AR10" s="177"/>
      <c r="AS10" s="178"/>
      <c r="AT10" s="177"/>
      <c r="AU10" s="178"/>
      <c r="AV10" s="183"/>
      <c r="AW10" s="184"/>
      <c r="AX10" s="162"/>
      <c r="AY10" s="163"/>
      <c r="AZ10" s="164"/>
      <c r="BA10" s="168"/>
      <c r="BC10" s="40"/>
    </row>
    <row r="11" spans="1:58" ht="12.75" customHeight="1" x14ac:dyDescent="0.15">
      <c r="A11" s="193"/>
      <c r="B11" s="203"/>
      <c r="C11" s="200"/>
      <c r="D11" s="201"/>
      <c r="E11" s="201"/>
      <c r="F11" s="201"/>
      <c r="G11" s="201"/>
      <c r="H11" s="201"/>
      <c r="I11" s="202"/>
      <c r="J11" s="67">
        <f>IF(ISBLANK(J8),"",SUM(J9:J10))</f>
        <v>1</v>
      </c>
      <c r="K11" s="68" t="s">
        <v>20</v>
      </c>
      <c r="L11" s="69">
        <f>IF(ISBLANK(J8),"",SUM(L9:L10))</f>
        <v>1</v>
      </c>
      <c r="M11" s="74"/>
      <c r="N11" s="75"/>
      <c r="O11" s="75"/>
      <c r="P11" s="67">
        <f>IF(ISBLANK(P8),"",SUM(P9:P10))</f>
        <v>7</v>
      </c>
      <c r="Q11" s="68" t="s">
        <v>20</v>
      </c>
      <c r="R11" s="69">
        <f>IF(ISBLANK(P8),"",SUM(R9:R10))</f>
        <v>1</v>
      </c>
      <c r="S11" s="67" t="str">
        <f>IF(ISBLANK(S8),"",SUM(S9:S10))</f>
        <v/>
      </c>
      <c r="T11" s="68" t="s">
        <v>20</v>
      </c>
      <c r="U11" s="69" t="str">
        <f>IF(ISBLANK(S8),"",SUM(U9:U10))</f>
        <v/>
      </c>
      <c r="V11" s="67">
        <f>IF(ISBLANK(V8),"",SUM(V9:V10))</f>
        <v>8</v>
      </c>
      <c r="W11" s="68" t="s">
        <v>20</v>
      </c>
      <c r="X11" s="69">
        <f>IF(ISBLANK(V8),"",SUM(X9:X10))</f>
        <v>3</v>
      </c>
      <c r="Y11" s="67">
        <f>IF(ISBLANK(Y8),"",SUM(Y9:Y10))</f>
        <v>1</v>
      </c>
      <c r="Z11" s="68" t="s">
        <v>20</v>
      </c>
      <c r="AA11" s="69">
        <f>IF(ISBLANK(Y8),"",SUM(AA9:AA10))</f>
        <v>3</v>
      </c>
      <c r="AB11" s="67">
        <f>IF(ISBLANK(AB8),"",SUM(AB9:AB10))</f>
        <v>2</v>
      </c>
      <c r="AC11" s="68" t="s">
        <v>20</v>
      </c>
      <c r="AD11" s="69">
        <f>IF(ISBLANK(AB8),"",SUM(AD9:AD10))</f>
        <v>4</v>
      </c>
      <c r="AE11" s="67">
        <f>IF(ISBLANK(AE8),"",SUM(AE9:AE10))</f>
        <v>8</v>
      </c>
      <c r="AF11" s="68" t="s">
        <v>20</v>
      </c>
      <c r="AG11" s="69">
        <f>IF(ISBLANK(AE8),"",SUM(AG9:AG10))</f>
        <v>0</v>
      </c>
      <c r="AH11" s="173"/>
      <c r="AI11" s="174"/>
      <c r="AJ11" s="179"/>
      <c r="AK11" s="180"/>
      <c r="AL11" s="179"/>
      <c r="AM11" s="180"/>
      <c r="AN11" s="179"/>
      <c r="AO11" s="180"/>
      <c r="AP11" s="179"/>
      <c r="AQ11" s="180"/>
      <c r="AR11" s="179"/>
      <c r="AS11" s="180"/>
      <c r="AT11" s="179"/>
      <c r="AU11" s="180"/>
      <c r="AV11" s="185"/>
      <c r="AW11" s="186"/>
      <c r="AX11" s="165"/>
      <c r="AY11" s="166"/>
      <c r="AZ11" s="167"/>
      <c r="BA11" s="168"/>
      <c r="BC11" s="40"/>
    </row>
    <row r="12" spans="1:58" ht="20.25" customHeight="1" x14ac:dyDescent="0.15">
      <c r="A12" s="193">
        <f>AX12</f>
        <v>7</v>
      </c>
      <c r="B12" s="203">
        <v>3</v>
      </c>
      <c r="C12" s="194" t="s">
        <v>35</v>
      </c>
      <c r="D12" s="195"/>
      <c r="E12" s="195"/>
      <c r="F12" s="195"/>
      <c r="G12" s="195"/>
      <c r="H12" s="195"/>
      <c r="I12" s="196"/>
      <c r="J12" s="187" t="s">
        <v>114</v>
      </c>
      <c r="K12" s="188"/>
      <c r="L12" s="189"/>
      <c r="M12" s="187" t="s">
        <v>114</v>
      </c>
      <c r="N12" s="188"/>
      <c r="O12" s="189"/>
      <c r="P12" s="20"/>
      <c r="Q12" s="21"/>
      <c r="R12" s="21"/>
      <c r="S12" s="190"/>
      <c r="T12" s="191"/>
      <c r="U12" s="192"/>
      <c r="V12" s="190" t="s">
        <v>114</v>
      </c>
      <c r="W12" s="191"/>
      <c r="X12" s="192"/>
      <c r="Y12" s="190"/>
      <c r="Z12" s="191"/>
      <c r="AA12" s="192"/>
      <c r="AB12" s="190" t="s">
        <v>114</v>
      </c>
      <c r="AC12" s="191"/>
      <c r="AD12" s="192"/>
      <c r="AE12" s="190" t="s">
        <v>55</v>
      </c>
      <c r="AF12" s="191"/>
      <c r="AG12" s="192"/>
      <c r="AH12" s="169">
        <f>SUM(AJ12:AO15)</f>
        <v>5</v>
      </c>
      <c r="AI12" s="170"/>
      <c r="AJ12" s="175">
        <f>COUNTIF(J12:AG12,"○")</f>
        <v>0</v>
      </c>
      <c r="AK12" s="176"/>
      <c r="AL12" s="175">
        <f>COUNTIF(J12:AG12,"△")</f>
        <v>1</v>
      </c>
      <c r="AM12" s="176"/>
      <c r="AN12" s="175">
        <f>COUNTIF(J12:AG12,"●")</f>
        <v>4</v>
      </c>
      <c r="AO12" s="176"/>
      <c r="AP12" s="175">
        <f>AJ12*3+AL12*1</f>
        <v>1</v>
      </c>
      <c r="AQ12" s="176"/>
      <c r="AR12" s="175">
        <f>SUM(J15,M15,P15,S15,V15,AE15,Y15)</f>
        <v>5</v>
      </c>
      <c r="AS12" s="176"/>
      <c r="AT12" s="175">
        <f t="shared" ref="AT12" si="1">SUM(L15,O15,R15,U15,X15,AG15,AA15)</f>
        <v>13</v>
      </c>
      <c r="AU12" s="176"/>
      <c r="AV12" s="181">
        <f>AR12-AT12</f>
        <v>-8</v>
      </c>
      <c r="AW12" s="182"/>
      <c r="AX12" s="159">
        <f t="shared" ref="AX12" si="2">IF(ISBLANK(B12),"",RANK(BA12,$BA$4:$BA$35) )</f>
        <v>7</v>
      </c>
      <c r="AY12" s="160"/>
      <c r="AZ12" s="161"/>
      <c r="BA12" s="168">
        <f>AP12*10000+AV12*100+AR12</f>
        <v>9205</v>
      </c>
      <c r="BC12" s="40"/>
    </row>
    <row r="13" spans="1:58" ht="12.75" customHeight="1" x14ac:dyDescent="0.15">
      <c r="A13" s="193"/>
      <c r="B13" s="203"/>
      <c r="C13" s="197"/>
      <c r="D13" s="198"/>
      <c r="E13" s="198"/>
      <c r="F13" s="198"/>
      <c r="G13" s="198"/>
      <c r="H13" s="198"/>
      <c r="I13" s="199"/>
      <c r="J13" s="70">
        <f>IF(ISBLANK(J12),"",R5)</f>
        <v>1</v>
      </c>
      <c r="K13" s="64" t="s">
        <v>18</v>
      </c>
      <c r="L13" s="71">
        <f>IF(ISBLANK(J12),"",P5)</f>
        <v>2</v>
      </c>
      <c r="M13" s="70">
        <f>IF(ISBLANK(M12),"",R9)</f>
        <v>1</v>
      </c>
      <c r="N13" s="64" t="s">
        <v>18</v>
      </c>
      <c r="O13" s="71">
        <f>IF(ISBLANK(M12),"",P9)</f>
        <v>4</v>
      </c>
      <c r="P13" s="72"/>
      <c r="Q13" s="73"/>
      <c r="R13" s="73"/>
      <c r="S13" s="127"/>
      <c r="T13" s="128" t="s">
        <v>18</v>
      </c>
      <c r="U13" s="129"/>
      <c r="V13" s="127">
        <v>1</v>
      </c>
      <c r="W13" s="128" t="s">
        <v>18</v>
      </c>
      <c r="X13" s="129">
        <v>0</v>
      </c>
      <c r="Y13" s="127"/>
      <c r="Z13" s="128" t="s">
        <v>18</v>
      </c>
      <c r="AA13" s="129"/>
      <c r="AB13" s="127">
        <v>0</v>
      </c>
      <c r="AC13" s="128" t="s">
        <v>18</v>
      </c>
      <c r="AD13" s="129">
        <v>0</v>
      </c>
      <c r="AE13" s="127">
        <v>1</v>
      </c>
      <c r="AF13" s="128" t="s">
        <v>18</v>
      </c>
      <c r="AG13" s="129">
        <v>0</v>
      </c>
      <c r="AH13" s="171"/>
      <c r="AI13" s="172"/>
      <c r="AJ13" s="177"/>
      <c r="AK13" s="178"/>
      <c r="AL13" s="177"/>
      <c r="AM13" s="178"/>
      <c r="AN13" s="177"/>
      <c r="AO13" s="178"/>
      <c r="AP13" s="177"/>
      <c r="AQ13" s="178"/>
      <c r="AR13" s="177"/>
      <c r="AS13" s="178"/>
      <c r="AT13" s="177"/>
      <c r="AU13" s="178"/>
      <c r="AV13" s="183"/>
      <c r="AW13" s="184"/>
      <c r="AX13" s="162"/>
      <c r="AY13" s="163"/>
      <c r="AZ13" s="164"/>
      <c r="BA13" s="168"/>
      <c r="BC13" s="40"/>
    </row>
    <row r="14" spans="1:58" ht="12.75" customHeight="1" x14ac:dyDescent="0.15">
      <c r="A14" s="193"/>
      <c r="B14" s="203"/>
      <c r="C14" s="197"/>
      <c r="D14" s="198"/>
      <c r="E14" s="198"/>
      <c r="F14" s="198"/>
      <c r="G14" s="198"/>
      <c r="H14" s="198"/>
      <c r="I14" s="199"/>
      <c r="J14" s="70">
        <f>IF(ISBLANK(J12),"",R6)</f>
        <v>0</v>
      </c>
      <c r="K14" s="64" t="s">
        <v>19</v>
      </c>
      <c r="L14" s="71">
        <f>IF(ISBLANK(J12),"",P6)</f>
        <v>0</v>
      </c>
      <c r="M14" s="70">
        <f>IF(ISBLANK(M12),"",R10)</f>
        <v>0</v>
      </c>
      <c r="N14" s="64" t="s">
        <v>19</v>
      </c>
      <c r="O14" s="71">
        <f>IF(ISBLANK(M12),"",P10)</f>
        <v>3</v>
      </c>
      <c r="P14" s="72"/>
      <c r="Q14" s="73"/>
      <c r="R14" s="73"/>
      <c r="S14" s="133"/>
      <c r="T14" s="128" t="s">
        <v>19</v>
      </c>
      <c r="U14" s="134"/>
      <c r="V14" s="133">
        <v>1</v>
      </c>
      <c r="W14" s="128" t="s">
        <v>19</v>
      </c>
      <c r="X14" s="134">
        <v>3</v>
      </c>
      <c r="Y14" s="133"/>
      <c r="Z14" s="128" t="s">
        <v>19</v>
      </c>
      <c r="AA14" s="134"/>
      <c r="AB14" s="133">
        <v>0</v>
      </c>
      <c r="AC14" s="128" t="s">
        <v>19</v>
      </c>
      <c r="AD14" s="134">
        <v>3</v>
      </c>
      <c r="AE14" s="133">
        <v>0</v>
      </c>
      <c r="AF14" s="128" t="s">
        <v>19</v>
      </c>
      <c r="AG14" s="134">
        <v>1</v>
      </c>
      <c r="AH14" s="171"/>
      <c r="AI14" s="172"/>
      <c r="AJ14" s="177"/>
      <c r="AK14" s="178"/>
      <c r="AL14" s="177"/>
      <c r="AM14" s="178"/>
      <c r="AN14" s="177"/>
      <c r="AO14" s="178"/>
      <c r="AP14" s="177"/>
      <c r="AQ14" s="178"/>
      <c r="AR14" s="177"/>
      <c r="AS14" s="178"/>
      <c r="AT14" s="177"/>
      <c r="AU14" s="178"/>
      <c r="AV14" s="183"/>
      <c r="AW14" s="184"/>
      <c r="AX14" s="162"/>
      <c r="AY14" s="163"/>
      <c r="AZ14" s="164"/>
      <c r="BA14" s="168"/>
      <c r="BC14" s="40"/>
    </row>
    <row r="15" spans="1:58" ht="12.75" customHeight="1" x14ac:dyDescent="0.15">
      <c r="A15" s="193"/>
      <c r="B15" s="203"/>
      <c r="C15" s="200"/>
      <c r="D15" s="201"/>
      <c r="E15" s="201"/>
      <c r="F15" s="201"/>
      <c r="G15" s="201"/>
      <c r="H15" s="201"/>
      <c r="I15" s="202"/>
      <c r="J15" s="67">
        <f>IF(ISBLANK(J12),"",SUM(J13:J14))</f>
        <v>1</v>
      </c>
      <c r="K15" s="68" t="s">
        <v>20</v>
      </c>
      <c r="L15" s="69">
        <f>IF(ISBLANK(J12),"",SUM(L13:L14))</f>
        <v>2</v>
      </c>
      <c r="M15" s="67">
        <f>IF(ISBLANK(M12),"",SUM(M13:M14))</f>
        <v>1</v>
      </c>
      <c r="N15" s="68" t="s">
        <v>20</v>
      </c>
      <c r="O15" s="69">
        <f>IF(ISBLANK(M12),"",SUM(O13:O14))</f>
        <v>7</v>
      </c>
      <c r="P15" s="74"/>
      <c r="Q15" s="75"/>
      <c r="R15" s="75"/>
      <c r="S15" s="67" t="str">
        <f>IF(ISBLANK(S12),"",SUM(S13:S14))</f>
        <v/>
      </c>
      <c r="T15" s="68" t="s">
        <v>20</v>
      </c>
      <c r="U15" s="69" t="str">
        <f>IF(ISBLANK(S12),"",SUM(U13:U14))</f>
        <v/>
      </c>
      <c r="V15" s="67">
        <f>IF(ISBLANK(V12),"",SUM(V13:V14))</f>
        <v>2</v>
      </c>
      <c r="W15" s="68" t="s">
        <v>20</v>
      </c>
      <c r="X15" s="69">
        <f>IF(ISBLANK(V12),"",SUM(X13:X14))</f>
        <v>3</v>
      </c>
      <c r="Y15" s="67" t="str">
        <f>IF(ISBLANK(Y12),"",SUM(Y13:Y14))</f>
        <v/>
      </c>
      <c r="Z15" s="68" t="s">
        <v>20</v>
      </c>
      <c r="AA15" s="69" t="str">
        <f>IF(ISBLANK(Y12),"",SUM(AA13:AA14))</f>
        <v/>
      </c>
      <c r="AB15" s="67">
        <f>IF(ISBLANK(AB12),"",SUM(AB13:AB14))</f>
        <v>0</v>
      </c>
      <c r="AC15" s="68" t="s">
        <v>20</v>
      </c>
      <c r="AD15" s="69">
        <f>IF(ISBLANK(AB12),"",SUM(AD13:AD14))</f>
        <v>3</v>
      </c>
      <c r="AE15" s="67">
        <f>IF(ISBLANK(AE12),"",SUM(AE13:AE14))</f>
        <v>1</v>
      </c>
      <c r="AF15" s="68" t="s">
        <v>20</v>
      </c>
      <c r="AG15" s="69">
        <f>IF(ISBLANK(AE12),"",SUM(AG13:AG14))</f>
        <v>1</v>
      </c>
      <c r="AH15" s="173"/>
      <c r="AI15" s="174"/>
      <c r="AJ15" s="179"/>
      <c r="AK15" s="180"/>
      <c r="AL15" s="179"/>
      <c r="AM15" s="180"/>
      <c r="AN15" s="179"/>
      <c r="AO15" s="180"/>
      <c r="AP15" s="179"/>
      <c r="AQ15" s="180"/>
      <c r="AR15" s="179"/>
      <c r="AS15" s="180"/>
      <c r="AT15" s="179"/>
      <c r="AU15" s="180"/>
      <c r="AV15" s="185"/>
      <c r="AW15" s="186"/>
      <c r="AX15" s="165"/>
      <c r="AY15" s="166"/>
      <c r="AZ15" s="167"/>
      <c r="BA15" s="168"/>
      <c r="BC15" s="40"/>
    </row>
    <row r="16" spans="1:58" ht="20.25" customHeight="1" x14ac:dyDescent="0.15">
      <c r="A16" s="193">
        <f>AX16</f>
        <v>8</v>
      </c>
      <c r="B16" s="203">
        <v>4</v>
      </c>
      <c r="C16" s="194" t="s">
        <v>48</v>
      </c>
      <c r="D16" s="195"/>
      <c r="E16" s="195"/>
      <c r="F16" s="195"/>
      <c r="G16" s="195"/>
      <c r="H16" s="195"/>
      <c r="I16" s="196"/>
      <c r="J16" s="187" t="s">
        <v>114</v>
      </c>
      <c r="K16" s="188"/>
      <c r="L16" s="189"/>
      <c r="M16" s="187"/>
      <c r="N16" s="188"/>
      <c r="O16" s="189"/>
      <c r="P16" s="187"/>
      <c r="Q16" s="188"/>
      <c r="R16" s="189"/>
      <c r="S16" s="20"/>
      <c r="T16" s="21"/>
      <c r="U16" s="21"/>
      <c r="V16" s="190" t="s">
        <v>114</v>
      </c>
      <c r="W16" s="191"/>
      <c r="X16" s="192"/>
      <c r="Y16" s="190"/>
      <c r="Z16" s="191"/>
      <c r="AA16" s="192"/>
      <c r="AB16" s="190"/>
      <c r="AC16" s="191"/>
      <c r="AD16" s="192"/>
      <c r="AE16" s="190" t="s">
        <v>114</v>
      </c>
      <c r="AF16" s="191"/>
      <c r="AG16" s="192"/>
      <c r="AH16" s="169">
        <f>SUM(AJ16:AO19)</f>
        <v>3</v>
      </c>
      <c r="AI16" s="170"/>
      <c r="AJ16" s="175">
        <f>COUNTIF(J16:AG16,"○")</f>
        <v>0</v>
      </c>
      <c r="AK16" s="176"/>
      <c r="AL16" s="175">
        <f>COUNTIF(J16:AG16,"△")</f>
        <v>0</v>
      </c>
      <c r="AM16" s="176"/>
      <c r="AN16" s="175">
        <f>COUNTIF(J16:AG16,"●")</f>
        <v>3</v>
      </c>
      <c r="AO16" s="176"/>
      <c r="AP16" s="175">
        <f>AJ16*3+AL16*1</f>
        <v>0</v>
      </c>
      <c r="AQ16" s="176"/>
      <c r="AR16" s="175">
        <f>SUM(J19,M19,P19,S19,V19,AE19,Y19)</f>
        <v>0</v>
      </c>
      <c r="AS16" s="176"/>
      <c r="AT16" s="175">
        <f>SUM(L19,O19,R19,U19,X19,AG19,AA19)</f>
        <v>29</v>
      </c>
      <c r="AU16" s="176"/>
      <c r="AV16" s="181">
        <f>AR16-AT16</f>
        <v>-29</v>
      </c>
      <c r="AW16" s="182"/>
      <c r="AX16" s="159">
        <f t="shared" ref="AX16" si="3">IF(ISBLANK(B16),"",RANK(BA16,$BA$4:$BA$35) )</f>
        <v>8</v>
      </c>
      <c r="AY16" s="160"/>
      <c r="AZ16" s="161"/>
      <c r="BA16" s="168">
        <f>AP16*10000+AV16*100+AR16</f>
        <v>-2900</v>
      </c>
      <c r="BC16" s="40"/>
    </row>
    <row r="17" spans="1:55" ht="12.75" customHeight="1" x14ac:dyDescent="0.15">
      <c r="A17" s="193"/>
      <c r="B17" s="203"/>
      <c r="C17" s="197"/>
      <c r="D17" s="198"/>
      <c r="E17" s="198"/>
      <c r="F17" s="198"/>
      <c r="G17" s="198"/>
      <c r="H17" s="198"/>
      <c r="I17" s="199"/>
      <c r="J17" s="70">
        <f>IF(ISBLANK(J16),"",U5)</f>
        <v>0</v>
      </c>
      <c r="K17" s="64" t="s">
        <v>18</v>
      </c>
      <c r="L17" s="71">
        <f>IF(ISBLANK(J16),"",S5)</f>
        <v>13</v>
      </c>
      <c r="M17" s="70" t="str">
        <f>IF(ISBLANK(M16),"",U9)</f>
        <v/>
      </c>
      <c r="N17" s="64" t="s">
        <v>18</v>
      </c>
      <c r="O17" s="71" t="str">
        <f>IF(ISBLANK(M16),"",S9)</f>
        <v/>
      </c>
      <c r="P17" s="70" t="str">
        <f>IF(ISBLANK(P16),"",U13)</f>
        <v/>
      </c>
      <c r="Q17" s="64" t="s">
        <v>18</v>
      </c>
      <c r="R17" s="71" t="str">
        <f>IF(ISBLANK(P16),"",S13)</f>
        <v/>
      </c>
      <c r="S17" s="72"/>
      <c r="T17" s="73"/>
      <c r="U17" s="73"/>
      <c r="V17" s="127">
        <v>0</v>
      </c>
      <c r="W17" s="128" t="s">
        <v>18</v>
      </c>
      <c r="X17" s="129">
        <v>9</v>
      </c>
      <c r="Y17" s="127"/>
      <c r="Z17" s="128" t="s">
        <v>18</v>
      </c>
      <c r="AA17" s="129"/>
      <c r="AB17" s="127"/>
      <c r="AC17" s="128" t="s">
        <v>18</v>
      </c>
      <c r="AD17" s="129"/>
      <c r="AE17" s="127">
        <v>0</v>
      </c>
      <c r="AF17" s="128" t="s">
        <v>18</v>
      </c>
      <c r="AG17" s="129">
        <v>5</v>
      </c>
      <c r="AH17" s="171"/>
      <c r="AI17" s="172"/>
      <c r="AJ17" s="177"/>
      <c r="AK17" s="178"/>
      <c r="AL17" s="177"/>
      <c r="AM17" s="178"/>
      <c r="AN17" s="177"/>
      <c r="AO17" s="178"/>
      <c r="AP17" s="177"/>
      <c r="AQ17" s="178"/>
      <c r="AR17" s="177"/>
      <c r="AS17" s="178"/>
      <c r="AT17" s="177"/>
      <c r="AU17" s="178"/>
      <c r="AV17" s="183"/>
      <c r="AW17" s="184"/>
      <c r="AX17" s="162"/>
      <c r="AY17" s="163"/>
      <c r="AZ17" s="164"/>
      <c r="BA17" s="168"/>
      <c r="BC17" s="40"/>
    </row>
    <row r="18" spans="1:55" ht="12.75" customHeight="1" x14ac:dyDescent="0.15">
      <c r="A18" s="193"/>
      <c r="B18" s="203"/>
      <c r="C18" s="197"/>
      <c r="D18" s="198"/>
      <c r="E18" s="198"/>
      <c r="F18" s="198"/>
      <c r="G18" s="198"/>
      <c r="H18" s="198"/>
      <c r="I18" s="199"/>
      <c r="J18" s="70">
        <f>IF(ISBLANK(J16),"",U6)</f>
        <v>0</v>
      </c>
      <c r="K18" s="64" t="s">
        <v>19</v>
      </c>
      <c r="L18" s="71">
        <f>IF(ISBLANK(J16),"",S6)</f>
        <v>2</v>
      </c>
      <c r="M18" s="70" t="str">
        <f>IF(ISBLANK(M16),"",U10)</f>
        <v/>
      </c>
      <c r="N18" s="64" t="s">
        <v>19</v>
      </c>
      <c r="O18" s="71" t="str">
        <f>IF(ISBLANK(M16),"",S10)</f>
        <v/>
      </c>
      <c r="P18" s="70" t="str">
        <f>IF(ISBLANK(P16),"",U14)</f>
        <v/>
      </c>
      <c r="Q18" s="64" t="s">
        <v>19</v>
      </c>
      <c r="R18" s="71" t="str">
        <f>IF(ISBLANK(P16),"",S14)</f>
        <v/>
      </c>
      <c r="S18" s="72"/>
      <c r="T18" s="73"/>
      <c r="U18" s="73"/>
      <c r="V18" s="133">
        <v>0</v>
      </c>
      <c r="W18" s="128" t="s">
        <v>19</v>
      </c>
      <c r="X18" s="134">
        <v>0</v>
      </c>
      <c r="Y18" s="133"/>
      <c r="Z18" s="128" t="s">
        <v>19</v>
      </c>
      <c r="AA18" s="134"/>
      <c r="AB18" s="133"/>
      <c r="AC18" s="128" t="s">
        <v>19</v>
      </c>
      <c r="AD18" s="134"/>
      <c r="AE18" s="133">
        <v>0</v>
      </c>
      <c r="AF18" s="128" t="s">
        <v>19</v>
      </c>
      <c r="AG18" s="134">
        <v>0</v>
      </c>
      <c r="AH18" s="171"/>
      <c r="AI18" s="172"/>
      <c r="AJ18" s="177"/>
      <c r="AK18" s="178"/>
      <c r="AL18" s="177"/>
      <c r="AM18" s="178"/>
      <c r="AN18" s="177"/>
      <c r="AO18" s="178"/>
      <c r="AP18" s="177"/>
      <c r="AQ18" s="178"/>
      <c r="AR18" s="177"/>
      <c r="AS18" s="178"/>
      <c r="AT18" s="177"/>
      <c r="AU18" s="178"/>
      <c r="AV18" s="183"/>
      <c r="AW18" s="184"/>
      <c r="AX18" s="162"/>
      <c r="AY18" s="163"/>
      <c r="AZ18" s="164"/>
      <c r="BA18" s="168"/>
      <c r="BC18" s="40"/>
    </row>
    <row r="19" spans="1:55" ht="12.75" customHeight="1" x14ac:dyDescent="0.15">
      <c r="A19" s="193"/>
      <c r="B19" s="203"/>
      <c r="C19" s="200"/>
      <c r="D19" s="201"/>
      <c r="E19" s="201"/>
      <c r="F19" s="201"/>
      <c r="G19" s="201"/>
      <c r="H19" s="201"/>
      <c r="I19" s="202"/>
      <c r="J19" s="67">
        <f>IF(ISBLANK(J16),"",SUM(J17:J18))</f>
        <v>0</v>
      </c>
      <c r="K19" s="68" t="s">
        <v>20</v>
      </c>
      <c r="L19" s="69">
        <f>IF(ISBLANK(J16),"",SUM(L17:L18))</f>
        <v>15</v>
      </c>
      <c r="M19" s="67" t="str">
        <f>IF(ISBLANK(M16),"",SUM(M17:M18))</f>
        <v/>
      </c>
      <c r="N19" s="68" t="s">
        <v>20</v>
      </c>
      <c r="O19" s="69" t="str">
        <f>IF(ISBLANK(M16),"",SUM(O17:O18))</f>
        <v/>
      </c>
      <c r="P19" s="67" t="str">
        <f>IF(ISBLANK(P16),"",SUM(P17:P18))</f>
        <v/>
      </c>
      <c r="Q19" s="68" t="s">
        <v>20</v>
      </c>
      <c r="R19" s="69" t="str">
        <f>IF(ISBLANK(P16),"",SUM(R17:R18))</f>
        <v/>
      </c>
      <c r="S19" s="74"/>
      <c r="T19" s="75"/>
      <c r="U19" s="75"/>
      <c r="V19" s="67">
        <f>IF(ISBLANK(V16),"",SUM(V17:V18))</f>
        <v>0</v>
      </c>
      <c r="W19" s="68" t="s">
        <v>20</v>
      </c>
      <c r="X19" s="69">
        <f>IF(ISBLANK(V16),"",SUM(X17:X18))</f>
        <v>9</v>
      </c>
      <c r="Y19" s="67" t="str">
        <f>IF(ISBLANK(Y16),"",SUM(Y17:Y18))</f>
        <v/>
      </c>
      <c r="Z19" s="68" t="s">
        <v>20</v>
      </c>
      <c r="AA19" s="69" t="str">
        <f>IF(ISBLANK(Y16),"",SUM(AA17:AA18))</f>
        <v/>
      </c>
      <c r="AB19" s="67" t="str">
        <f>IF(ISBLANK(AB16),"",SUM(AB17:AB18))</f>
        <v/>
      </c>
      <c r="AC19" s="68" t="s">
        <v>20</v>
      </c>
      <c r="AD19" s="69" t="str">
        <f>IF(ISBLANK(AB16),"",SUM(AD17:AD18))</f>
        <v/>
      </c>
      <c r="AE19" s="67">
        <f>IF(ISBLANK(AE16),"",SUM(AE17:AE18))</f>
        <v>0</v>
      </c>
      <c r="AF19" s="68" t="s">
        <v>20</v>
      </c>
      <c r="AG19" s="69">
        <f>IF(ISBLANK(AE16),"",SUM(AG17:AG18))</f>
        <v>5</v>
      </c>
      <c r="AH19" s="173"/>
      <c r="AI19" s="174"/>
      <c r="AJ19" s="179"/>
      <c r="AK19" s="180"/>
      <c r="AL19" s="179"/>
      <c r="AM19" s="180"/>
      <c r="AN19" s="179"/>
      <c r="AO19" s="180"/>
      <c r="AP19" s="179"/>
      <c r="AQ19" s="180"/>
      <c r="AR19" s="179"/>
      <c r="AS19" s="180"/>
      <c r="AT19" s="179"/>
      <c r="AU19" s="180"/>
      <c r="AV19" s="185"/>
      <c r="AW19" s="186"/>
      <c r="AX19" s="165"/>
      <c r="AY19" s="166"/>
      <c r="AZ19" s="167"/>
      <c r="BA19" s="168"/>
      <c r="BC19" s="40"/>
    </row>
    <row r="20" spans="1:55" ht="20.25" customHeight="1" x14ac:dyDescent="0.15">
      <c r="A20" s="193">
        <f>AX20</f>
        <v>5</v>
      </c>
      <c r="B20" s="203">
        <v>5</v>
      </c>
      <c r="C20" s="194" t="s">
        <v>71</v>
      </c>
      <c r="D20" s="195"/>
      <c r="E20" s="195"/>
      <c r="F20" s="195"/>
      <c r="G20" s="195"/>
      <c r="H20" s="195"/>
      <c r="I20" s="196"/>
      <c r="J20" s="187" t="s">
        <v>114</v>
      </c>
      <c r="K20" s="188"/>
      <c r="L20" s="189"/>
      <c r="M20" s="187" t="s">
        <v>114</v>
      </c>
      <c r="N20" s="188"/>
      <c r="O20" s="189"/>
      <c r="P20" s="187" t="s">
        <v>53</v>
      </c>
      <c r="Q20" s="188"/>
      <c r="R20" s="189"/>
      <c r="S20" s="187" t="s">
        <v>53</v>
      </c>
      <c r="T20" s="188"/>
      <c r="U20" s="189"/>
      <c r="V20" s="20"/>
      <c r="W20" s="21"/>
      <c r="X20" s="21"/>
      <c r="Y20" s="190" t="s">
        <v>114</v>
      </c>
      <c r="Z20" s="191"/>
      <c r="AA20" s="192"/>
      <c r="AB20" s="190" t="s">
        <v>114</v>
      </c>
      <c r="AC20" s="191"/>
      <c r="AD20" s="192"/>
      <c r="AE20" s="190" t="s">
        <v>53</v>
      </c>
      <c r="AF20" s="191"/>
      <c r="AG20" s="192"/>
      <c r="AH20" s="169">
        <f>SUM(AJ20:AO23)</f>
        <v>7</v>
      </c>
      <c r="AI20" s="170"/>
      <c r="AJ20" s="175">
        <f>COUNTIF(J20:AG20,"○")</f>
        <v>3</v>
      </c>
      <c r="AK20" s="176"/>
      <c r="AL20" s="175">
        <f>COUNTIF(J20:AG20,"△")</f>
        <v>0</v>
      </c>
      <c r="AM20" s="176"/>
      <c r="AN20" s="175">
        <f>COUNTIF(J20:AG20,"●")</f>
        <v>4</v>
      </c>
      <c r="AO20" s="176"/>
      <c r="AP20" s="175">
        <f>AJ20*3+AL20*1</f>
        <v>9</v>
      </c>
      <c r="AQ20" s="176"/>
      <c r="AR20" s="175">
        <f>SUM(J23,M23,P23,S23,V23,AE23,Y23)</f>
        <v>21</v>
      </c>
      <c r="AS20" s="176"/>
      <c r="AT20" s="175">
        <f t="shared" ref="AT20" si="4">SUM(L23,O23,R23,U23,X23,AG23,AA23)</f>
        <v>25</v>
      </c>
      <c r="AU20" s="176"/>
      <c r="AV20" s="181">
        <f>AR20-AT20</f>
        <v>-4</v>
      </c>
      <c r="AW20" s="182"/>
      <c r="AX20" s="159">
        <f t="shared" ref="AX20" si="5">IF(ISBLANK(B20),"",RANK(BA20,$BA$4:$BA$35) )</f>
        <v>5</v>
      </c>
      <c r="AY20" s="160"/>
      <c r="AZ20" s="161"/>
      <c r="BA20" s="168">
        <f>AP20*10000+AV20*100+AR20</f>
        <v>89621</v>
      </c>
      <c r="BC20" s="40"/>
    </row>
    <row r="21" spans="1:55" ht="12.75" customHeight="1" x14ac:dyDescent="0.15">
      <c r="A21" s="193"/>
      <c r="B21" s="203"/>
      <c r="C21" s="197"/>
      <c r="D21" s="198"/>
      <c r="E21" s="198"/>
      <c r="F21" s="198"/>
      <c r="G21" s="198"/>
      <c r="H21" s="198"/>
      <c r="I21" s="199"/>
      <c r="J21" s="70">
        <f>IF(ISBLANK(J20),"",X5)</f>
        <v>0</v>
      </c>
      <c r="K21" s="64" t="s">
        <v>18</v>
      </c>
      <c r="L21" s="71">
        <f>IF(ISBLANK(J20),"",V5)</f>
        <v>3</v>
      </c>
      <c r="M21" s="70">
        <f>IF(ISBLANK(M20),"",X9)</f>
        <v>1</v>
      </c>
      <c r="N21" s="64" t="s">
        <v>18</v>
      </c>
      <c r="O21" s="71">
        <f>IF(ISBLANK(M20),"",V9)</f>
        <v>6</v>
      </c>
      <c r="P21" s="70">
        <f>IF(ISBLANK(P20),"",X13)</f>
        <v>0</v>
      </c>
      <c r="Q21" s="64" t="s">
        <v>18</v>
      </c>
      <c r="R21" s="71">
        <f>IF(ISBLANK(P20),"",V13)</f>
        <v>1</v>
      </c>
      <c r="S21" s="70">
        <f>IF(ISBLANK(S20),"",X17)</f>
        <v>9</v>
      </c>
      <c r="T21" s="64" t="s">
        <v>18</v>
      </c>
      <c r="U21" s="71">
        <f>IF(ISBLANK(S20),"",V17)</f>
        <v>0</v>
      </c>
      <c r="V21" s="72"/>
      <c r="W21" s="73"/>
      <c r="X21" s="73"/>
      <c r="Y21" s="127">
        <v>1</v>
      </c>
      <c r="Z21" s="128" t="s">
        <v>18</v>
      </c>
      <c r="AA21" s="129">
        <v>4</v>
      </c>
      <c r="AB21" s="127">
        <v>0</v>
      </c>
      <c r="AC21" s="128" t="s">
        <v>18</v>
      </c>
      <c r="AD21" s="129">
        <v>3</v>
      </c>
      <c r="AE21" s="127">
        <v>2</v>
      </c>
      <c r="AF21" s="128" t="s">
        <v>18</v>
      </c>
      <c r="AG21" s="129">
        <v>0</v>
      </c>
      <c r="AH21" s="171"/>
      <c r="AI21" s="172"/>
      <c r="AJ21" s="177"/>
      <c r="AK21" s="178"/>
      <c r="AL21" s="177"/>
      <c r="AM21" s="178"/>
      <c r="AN21" s="177"/>
      <c r="AO21" s="178"/>
      <c r="AP21" s="177"/>
      <c r="AQ21" s="178"/>
      <c r="AR21" s="177"/>
      <c r="AS21" s="178"/>
      <c r="AT21" s="177"/>
      <c r="AU21" s="178"/>
      <c r="AV21" s="183"/>
      <c r="AW21" s="184"/>
      <c r="AX21" s="162"/>
      <c r="AY21" s="163"/>
      <c r="AZ21" s="164"/>
      <c r="BA21" s="168"/>
      <c r="BC21" s="40"/>
    </row>
    <row r="22" spans="1:55" ht="12.75" customHeight="1" x14ac:dyDescent="0.15">
      <c r="A22" s="193"/>
      <c r="B22" s="203"/>
      <c r="C22" s="197"/>
      <c r="D22" s="198"/>
      <c r="E22" s="198"/>
      <c r="F22" s="198"/>
      <c r="G22" s="198"/>
      <c r="H22" s="198"/>
      <c r="I22" s="199"/>
      <c r="J22" s="70">
        <f>IF(ISBLANK(J20),"",X6)</f>
        <v>0</v>
      </c>
      <c r="K22" s="64" t="s">
        <v>19</v>
      </c>
      <c r="L22" s="71">
        <f>IF(ISBLANK(J20),"",V6)</f>
        <v>4</v>
      </c>
      <c r="M22" s="70">
        <f>IF(ISBLANK(M20),"",X10)</f>
        <v>2</v>
      </c>
      <c r="N22" s="64" t="s">
        <v>19</v>
      </c>
      <c r="O22" s="71">
        <f>IF(ISBLANK(M20),"",V10)</f>
        <v>2</v>
      </c>
      <c r="P22" s="70">
        <f>IF(ISBLANK(P20),"",X14)</f>
        <v>3</v>
      </c>
      <c r="Q22" s="64" t="s">
        <v>19</v>
      </c>
      <c r="R22" s="71">
        <f>IF(ISBLANK(P20),"",V14)</f>
        <v>1</v>
      </c>
      <c r="S22" s="70">
        <f>IF(ISBLANK(S20),"",X18)</f>
        <v>0</v>
      </c>
      <c r="T22" s="64" t="s">
        <v>19</v>
      </c>
      <c r="U22" s="71">
        <f>IF(ISBLANK(S20),"",V18)</f>
        <v>0</v>
      </c>
      <c r="V22" s="72"/>
      <c r="W22" s="73"/>
      <c r="X22" s="73"/>
      <c r="Y22" s="133">
        <v>0</v>
      </c>
      <c r="Z22" s="128" t="s">
        <v>19</v>
      </c>
      <c r="AA22" s="134">
        <v>3</v>
      </c>
      <c r="AB22" s="133">
        <v>1</v>
      </c>
      <c r="AC22" s="128" t="s">
        <v>19</v>
      </c>
      <c r="AD22" s="134">
        <v>5</v>
      </c>
      <c r="AE22" s="133">
        <v>3</v>
      </c>
      <c r="AF22" s="128" t="s">
        <v>19</v>
      </c>
      <c r="AG22" s="134">
        <v>1</v>
      </c>
      <c r="AH22" s="171"/>
      <c r="AI22" s="172"/>
      <c r="AJ22" s="177"/>
      <c r="AK22" s="178"/>
      <c r="AL22" s="177"/>
      <c r="AM22" s="178"/>
      <c r="AN22" s="177"/>
      <c r="AO22" s="178"/>
      <c r="AP22" s="177"/>
      <c r="AQ22" s="178"/>
      <c r="AR22" s="177"/>
      <c r="AS22" s="178"/>
      <c r="AT22" s="177"/>
      <c r="AU22" s="178"/>
      <c r="AV22" s="183"/>
      <c r="AW22" s="184"/>
      <c r="AX22" s="162"/>
      <c r="AY22" s="163"/>
      <c r="AZ22" s="164"/>
      <c r="BA22" s="168"/>
      <c r="BC22" s="40"/>
    </row>
    <row r="23" spans="1:55" ht="12.75" customHeight="1" x14ac:dyDescent="0.15">
      <c r="A23" s="193"/>
      <c r="B23" s="203"/>
      <c r="C23" s="200"/>
      <c r="D23" s="201"/>
      <c r="E23" s="201"/>
      <c r="F23" s="201"/>
      <c r="G23" s="201"/>
      <c r="H23" s="201"/>
      <c r="I23" s="202"/>
      <c r="J23" s="67">
        <f>IF(ISBLANK(J20),"",SUM(J21:J22))</f>
        <v>0</v>
      </c>
      <c r="K23" s="68" t="s">
        <v>20</v>
      </c>
      <c r="L23" s="69">
        <f>IF(ISBLANK(J20),"",SUM(L21:L22))</f>
        <v>7</v>
      </c>
      <c r="M23" s="67">
        <f>IF(ISBLANK(M20),"",SUM(M21:M22))</f>
        <v>3</v>
      </c>
      <c r="N23" s="68" t="s">
        <v>20</v>
      </c>
      <c r="O23" s="69">
        <f>IF(ISBLANK(M20),"",SUM(O21:O22))</f>
        <v>8</v>
      </c>
      <c r="P23" s="67">
        <f>IF(ISBLANK(P20),"",SUM(P21:P22))</f>
        <v>3</v>
      </c>
      <c r="Q23" s="68" t="s">
        <v>20</v>
      </c>
      <c r="R23" s="69">
        <f>IF(ISBLANK(P20),"",SUM(R21:R22))</f>
        <v>2</v>
      </c>
      <c r="S23" s="67">
        <f>IF(ISBLANK(S20),"",SUM(S21:S22))</f>
        <v>9</v>
      </c>
      <c r="T23" s="68" t="s">
        <v>20</v>
      </c>
      <c r="U23" s="69">
        <f>IF(ISBLANK(S20),"",SUM(U21:U22))</f>
        <v>0</v>
      </c>
      <c r="V23" s="74"/>
      <c r="W23" s="75"/>
      <c r="X23" s="75"/>
      <c r="Y23" s="67">
        <f>IF(ISBLANK(Y20),"",SUM(Y21:Y22))</f>
        <v>1</v>
      </c>
      <c r="Z23" s="68" t="s">
        <v>20</v>
      </c>
      <c r="AA23" s="69">
        <f>IF(ISBLANK(Y20),"",SUM(AA21:AA22))</f>
        <v>7</v>
      </c>
      <c r="AB23" s="67">
        <f>IF(ISBLANK(AB20),"",SUM(AB21:AB22))</f>
        <v>1</v>
      </c>
      <c r="AC23" s="68" t="s">
        <v>20</v>
      </c>
      <c r="AD23" s="69">
        <f>IF(ISBLANK(AB20),"",SUM(AD21:AD22))</f>
        <v>8</v>
      </c>
      <c r="AE23" s="67">
        <f>IF(ISBLANK(AE20),"",SUM(AE21:AE22))</f>
        <v>5</v>
      </c>
      <c r="AF23" s="68" t="s">
        <v>20</v>
      </c>
      <c r="AG23" s="69">
        <f>IF(ISBLANK(AE20),"",SUM(AG21:AG22))</f>
        <v>1</v>
      </c>
      <c r="AH23" s="173"/>
      <c r="AI23" s="174"/>
      <c r="AJ23" s="179"/>
      <c r="AK23" s="180"/>
      <c r="AL23" s="179"/>
      <c r="AM23" s="180"/>
      <c r="AN23" s="179"/>
      <c r="AO23" s="180"/>
      <c r="AP23" s="179"/>
      <c r="AQ23" s="180"/>
      <c r="AR23" s="179"/>
      <c r="AS23" s="180"/>
      <c r="AT23" s="179"/>
      <c r="AU23" s="180"/>
      <c r="AV23" s="185"/>
      <c r="AW23" s="186"/>
      <c r="AX23" s="165"/>
      <c r="AY23" s="166"/>
      <c r="AZ23" s="167"/>
      <c r="BA23" s="168"/>
      <c r="BC23" s="40"/>
    </row>
    <row r="24" spans="1:55" ht="20.25" customHeight="1" x14ac:dyDescent="0.15">
      <c r="A24" s="193">
        <f>AX24</f>
        <v>4</v>
      </c>
      <c r="B24" s="203">
        <v>6</v>
      </c>
      <c r="C24" s="194" t="s">
        <v>49</v>
      </c>
      <c r="D24" s="195"/>
      <c r="E24" s="195"/>
      <c r="F24" s="195"/>
      <c r="G24" s="195"/>
      <c r="H24" s="195"/>
      <c r="I24" s="196"/>
      <c r="J24" s="187" t="s">
        <v>114</v>
      </c>
      <c r="K24" s="188"/>
      <c r="L24" s="189"/>
      <c r="M24" s="190" t="s">
        <v>53</v>
      </c>
      <c r="N24" s="191"/>
      <c r="O24" s="192"/>
      <c r="P24" s="187"/>
      <c r="Q24" s="188"/>
      <c r="R24" s="189"/>
      <c r="S24" s="187"/>
      <c r="T24" s="188"/>
      <c r="U24" s="189"/>
      <c r="V24" s="187" t="s">
        <v>53</v>
      </c>
      <c r="W24" s="188"/>
      <c r="X24" s="189"/>
      <c r="Y24" s="20"/>
      <c r="Z24" s="21"/>
      <c r="AA24" s="21"/>
      <c r="AB24" s="187" t="s">
        <v>55</v>
      </c>
      <c r="AC24" s="188"/>
      <c r="AD24" s="189"/>
      <c r="AE24" s="190" t="s">
        <v>53</v>
      </c>
      <c r="AF24" s="191"/>
      <c r="AG24" s="192"/>
      <c r="AH24" s="169">
        <f>SUM(AJ24:AO27)</f>
        <v>5</v>
      </c>
      <c r="AI24" s="170"/>
      <c r="AJ24" s="175">
        <f>COUNTIF(J24:AG24,"○")</f>
        <v>3</v>
      </c>
      <c r="AK24" s="176"/>
      <c r="AL24" s="175">
        <f>COUNTIF(J24:AG24,"△")</f>
        <v>1</v>
      </c>
      <c r="AM24" s="176"/>
      <c r="AN24" s="175">
        <f>COUNTIF(J24:AG24,"●")</f>
        <v>1</v>
      </c>
      <c r="AO24" s="176"/>
      <c r="AP24" s="175">
        <f>AJ24*3+AL24*1</f>
        <v>10</v>
      </c>
      <c r="AQ24" s="176"/>
      <c r="AR24" s="175">
        <f>SUM(J27,M27,P27,S27,V27,AE27,Y27)</f>
        <v>21</v>
      </c>
      <c r="AS24" s="176"/>
      <c r="AT24" s="175">
        <f t="shared" ref="AT24" si="6">SUM(L27,O27,R27,U27,X27,AG27,AA27)</f>
        <v>6</v>
      </c>
      <c r="AU24" s="176"/>
      <c r="AV24" s="181">
        <f>AR24-AT24</f>
        <v>15</v>
      </c>
      <c r="AW24" s="182"/>
      <c r="AX24" s="159">
        <f>IF(ISBLANK(B24),"",RANK(BA24,$BA$4:$BA$35) )</f>
        <v>4</v>
      </c>
      <c r="AY24" s="160"/>
      <c r="AZ24" s="161"/>
      <c r="BA24" s="168">
        <f>AP24*10000+AV24*100+AR24</f>
        <v>101521</v>
      </c>
      <c r="BC24" s="40"/>
    </row>
    <row r="25" spans="1:55" ht="12.75" customHeight="1" x14ac:dyDescent="0.15">
      <c r="A25" s="193"/>
      <c r="B25" s="203"/>
      <c r="C25" s="197"/>
      <c r="D25" s="198"/>
      <c r="E25" s="198"/>
      <c r="F25" s="198"/>
      <c r="G25" s="198"/>
      <c r="H25" s="198"/>
      <c r="I25" s="199"/>
      <c r="J25" s="70">
        <f>IF(ISBLANK(J24),"",AA5)</f>
        <v>1</v>
      </c>
      <c r="K25" s="64" t="s">
        <v>18</v>
      </c>
      <c r="L25" s="71">
        <f>IF(ISBLANK(J24),"",Y5)</f>
        <v>2</v>
      </c>
      <c r="M25" s="70">
        <f>IF(ISBLANK(M24),"",AA9)</f>
        <v>1</v>
      </c>
      <c r="N25" s="64" t="s">
        <v>18</v>
      </c>
      <c r="O25" s="71">
        <f>IF(ISBLANK(M24),"",Y9)</f>
        <v>0</v>
      </c>
      <c r="P25" s="70" t="str">
        <f>IF(ISBLANK(P24),"",AA13)</f>
        <v/>
      </c>
      <c r="Q25" s="64" t="s">
        <v>18</v>
      </c>
      <c r="R25" s="71" t="str">
        <f>IF(ISBLANK(P24),"",Y13)</f>
        <v/>
      </c>
      <c r="S25" s="70" t="str">
        <f>IF(ISBLANK(S24),"",AA17)</f>
        <v/>
      </c>
      <c r="T25" s="64" t="s">
        <v>18</v>
      </c>
      <c r="U25" s="71" t="str">
        <f>IF(ISBLANK(S24),"",Y17)</f>
        <v/>
      </c>
      <c r="V25" s="70">
        <f>IF(ISBLANK(V24),"",AA21)</f>
        <v>4</v>
      </c>
      <c r="W25" s="64" t="s">
        <v>18</v>
      </c>
      <c r="X25" s="71">
        <f>IF(ISBLANK(V24),"",Y21)</f>
        <v>1</v>
      </c>
      <c r="Y25" s="72"/>
      <c r="Z25" s="73"/>
      <c r="AA25" s="73"/>
      <c r="AB25" s="137">
        <v>2</v>
      </c>
      <c r="AC25" s="131" t="s">
        <v>18</v>
      </c>
      <c r="AD25" s="138">
        <v>1</v>
      </c>
      <c r="AE25" s="127">
        <v>4</v>
      </c>
      <c r="AF25" s="128" t="s">
        <v>18</v>
      </c>
      <c r="AG25" s="129">
        <v>0</v>
      </c>
      <c r="AH25" s="171"/>
      <c r="AI25" s="172"/>
      <c r="AJ25" s="177"/>
      <c r="AK25" s="178"/>
      <c r="AL25" s="177"/>
      <c r="AM25" s="178"/>
      <c r="AN25" s="177"/>
      <c r="AO25" s="178"/>
      <c r="AP25" s="177"/>
      <c r="AQ25" s="178"/>
      <c r="AR25" s="177"/>
      <c r="AS25" s="178"/>
      <c r="AT25" s="177"/>
      <c r="AU25" s="178"/>
      <c r="AV25" s="183"/>
      <c r="AW25" s="184"/>
      <c r="AX25" s="162"/>
      <c r="AY25" s="163"/>
      <c r="AZ25" s="164"/>
      <c r="BA25" s="168"/>
      <c r="BC25" s="40"/>
    </row>
    <row r="26" spans="1:55" ht="12.75" customHeight="1" x14ac:dyDescent="0.15">
      <c r="A26" s="193"/>
      <c r="B26" s="203"/>
      <c r="C26" s="197"/>
      <c r="D26" s="198"/>
      <c r="E26" s="198"/>
      <c r="F26" s="198"/>
      <c r="G26" s="198"/>
      <c r="H26" s="198"/>
      <c r="I26" s="199"/>
      <c r="J26" s="70">
        <f>IF(ISBLANK(J24),"",AA6)</f>
        <v>0</v>
      </c>
      <c r="K26" s="64" t="s">
        <v>19</v>
      </c>
      <c r="L26" s="71">
        <f>IF(ISBLANK(J24),"",Y6)</f>
        <v>2</v>
      </c>
      <c r="M26" s="70">
        <f>IF(ISBLANK(M24),"",AA10)</f>
        <v>2</v>
      </c>
      <c r="N26" s="64" t="s">
        <v>19</v>
      </c>
      <c r="O26" s="71">
        <f>IF(ISBLANK(M24),"",Y10)</f>
        <v>1</v>
      </c>
      <c r="P26" s="70" t="str">
        <f>IF(ISBLANK(P24),"",AA14)</f>
        <v/>
      </c>
      <c r="Q26" s="64" t="s">
        <v>19</v>
      </c>
      <c r="R26" s="71" t="str">
        <f>IF(ISBLANK(P24),"",Y14)</f>
        <v/>
      </c>
      <c r="S26" s="70" t="str">
        <f>IF(ISBLANK(S24),"",AA18)</f>
        <v/>
      </c>
      <c r="T26" s="64" t="s">
        <v>19</v>
      </c>
      <c r="U26" s="71" t="str">
        <f>IF(ISBLANK(S24),"",Y18)</f>
        <v/>
      </c>
      <c r="V26" s="70">
        <f>IF(ISBLANK(V24),"",AA22)</f>
        <v>3</v>
      </c>
      <c r="W26" s="64" t="s">
        <v>19</v>
      </c>
      <c r="X26" s="71">
        <f>IF(ISBLANK(V24),"",Y22)</f>
        <v>0</v>
      </c>
      <c r="Y26" s="72"/>
      <c r="Z26" s="73"/>
      <c r="AA26" s="73"/>
      <c r="AB26" s="137">
        <v>1</v>
      </c>
      <c r="AC26" s="131" t="s">
        <v>19</v>
      </c>
      <c r="AD26" s="138">
        <v>2</v>
      </c>
      <c r="AE26" s="133">
        <v>6</v>
      </c>
      <c r="AF26" s="128" t="s">
        <v>19</v>
      </c>
      <c r="AG26" s="134">
        <v>0</v>
      </c>
      <c r="AH26" s="171"/>
      <c r="AI26" s="172"/>
      <c r="AJ26" s="177"/>
      <c r="AK26" s="178"/>
      <c r="AL26" s="177"/>
      <c r="AM26" s="178"/>
      <c r="AN26" s="177"/>
      <c r="AO26" s="178"/>
      <c r="AP26" s="177"/>
      <c r="AQ26" s="178"/>
      <c r="AR26" s="177"/>
      <c r="AS26" s="178"/>
      <c r="AT26" s="177"/>
      <c r="AU26" s="178"/>
      <c r="AV26" s="183"/>
      <c r="AW26" s="184"/>
      <c r="AX26" s="162"/>
      <c r="AY26" s="163"/>
      <c r="AZ26" s="164"/>
      <c r="BA26" s="168"/>
      <c r="BC26" s="40"/>
    </row>
    <row r="27" spans="1:55" ht="12.75" customHeight="1" x14ac:dyDescent="0.15">
      <c r="A27" s="193"/>
      <c r="B27" s="203"/>
      <c r="C27" s="200"/>
      <c r="D27" s="201"/>
      <c r="E27" s="201"/>
      <c r="F27" s="201"/>
      <c r="G27" s="201"/>
      <c r="H27" s="201"/>
      <c r="I27" s="202"/>
      <c r="J27" s="67">
        <f>IF(ISBLANK(J24),"",SUM(J25:J26))</f>
        <v>1</v>
      </c>
      <c r="K27" s="68" t="s">
        <v>20</v>
      </c>
      <c r="L27" s="69">
        <f>IF(ISBLANK(J24),"",SUM(L25:L26))</f>
        <v>4</v>
      </c>
      <c r="M27" s="67">
        <f>IF(ISBLANK(M24),"",SUM(M25:M26))</f>
        <v>3</v>
      </c>
      <c r="N27" s="68" t="s">
        <v>20</v>
      </c>
      <c r="O27" s="69">
        <f>IF(ISBLANK(M24),"",SUM(O25:O26))</f>
        <v>1</v>
      </c>
      <c r="P27" s="67" t="str">
        <f>IF(ISBLANK(P24),"",SUM(P25:P26))</f>
        <v/>
      </c>
      <c r="Q27" s="68" t="s">
        <v>20</v>
      </c>
      <c r="R27" s="69" t="str">
        <f>IF(ISBLANK(P24),"",SUM(R25:R26))</f>
        <v/>
      </c>
      <c r="S27" s="67" t="str">
        <f>IF(ISBLANK(S24),"",SUM(S25:S26))</f>
        <v/>
      </c>
      <c r="T27" s="68" t="s">
        <v>20</v>
      </c>
      <c r="U27" s="69" t="str">
        <f>IF(ISBLANK(S24),"",SUM(U25:U26))</f>
        <v/>
      </c>
      <c r="V27" s="70">
        <f>IF(ISBLANK(V26),"",AA23)</f>
        <v>7</v>
      </c>
      <c r="W27" s="68" t="s">
        <v>20</v>
      </c>
      <c r="X27" s="69">
        <f>IF(ISBLANK(V24),"",SUM(X25:X26))</f>
        <v>1</v>
      </c>
      <c r="Y27" s="74"/>
      <c r="Z27" s="75"/>
      <c r="AA27" s="75"/>
      <c r="AB27" s="67">
        <f>IF(ISBLANK(AB24),"",SUM(AB25:AB26))</f>
        <v>3</v>
      </c>
      <c r="AC27" s="68" t="s">
        <v>20</v>
      </c>
      <c r="AD27" s="69">
        <f>IF(ISBLANK(AB24),"",SUM(AD25:AD26))</f>
        <v>3</v>
      </c>
      <c r="AE27" s="67">
        <f>IF(ISBLANK(AE24),"",SUM(AE25:AE26))</f>
        <v>10</v>
      </c>
      <c r="AF27" s="68" t="s">
        <v>20</v>
      </c>
      <c r="AG27" s="69">
        <f>IF(ISBLANK(AE24),"",SUM(AG25:AG26))</f>
        <v>0</v>
      </c>
      <c r="AH27" s="173"/>
      <c r="AI27" s="174"/>
      <c r="AJ27" s="179"/>
      <c r="AK27" s="180"/>
      <c r="AL27" s="179"/>
      <c r="AM27" s="180"/>
      <c r="AN27" s="179"/>
      <c r="AO27" s="180"/>
      <c r="AP27" s="179"/>
      <c r="AQ27" s="180"/>
      <c r="AR27" s="179"/>
      <c r="AS27" s="180"/>
      <c r="AT27" s="179"/>
      <c r="AU27" s="180"/>
      <c r="AV27" s="185"/>
      <c r="AW27" s="186"/>
      <c r="AX27" s="165"/>
      <c r="AY27" s="166"/>
      <c r="AZ27" s="167"/>
      <c r="BA27" s="168"/>
      <c r="BC27" s="40"/>
    </row>
    <row r="28" spans="1:55" ht="17.649999999999999" customHeight="1" x14ac:dyDescent="0.15">
      <c r="A28" s="193">
        <f>AX28</f>
        <v>2</v>
      </c>
      <c r="B28" s="203">
        <v>7</v>
      </c>
      <c r="C28" s="194" t="s">
        <v>68</v>
      </c>
      <c r="D28" s="195"/>
      <c r="E28" s="195"/>
      <c r="F28" s="195"/>
      <c r="G28" s="195"/>
      <c r="H28" s="195"/>
      <c r="I28" s="196"/>
      <c r="J28" s="187" t="s">
        <v>53</v>
      </c>
      <c r="K28" s="188"/>
      <c r="L28" s="189"/>
      <c r="M28" s="190" t="s">
        <v>53</v>
      </c>
      <c r="N28" s="191"/>
      <c r="O28" s="192"/>
      <c r="P28" s="187" t="s">
        <v>53</v>
      </c>
      <c r="Q28" s="188"/>
      <c r="R28" s="189"/>
      <c r="S28" s="187"/>
      <c r="T28" s="188"/>
      <c r="U28" s="189"/>
      <c r="V28" s="187" t="s">
        <v>53</v>
      </c>
      <c r="W28" s="188"/>
      <c r="X28" s="189"/>
      <c r="Y28" s="187" t="s">
        <v>55</v>
      </c>
      <c r="Z28" s="188"/>
      <c r="AA28" s="189"/>
      <c r="AB28" s="21"/>
      <c r="AC28" s="21"/>
      <c r="AD28" s="21"/>
      <c r="AE28" s="190"/>
      <c r="AF28" s="191"/>
      <c r="AG28" s="192"/>
      <c r="AH28" s="169">
        <f>SUM(AJ28:AO31)</f>
        <v>5</v>
      </c>
      <c r="AI28" s="170"/>
      <c r="AJ28" s="175">
        <f>COUNTIF(J28:AG28,"○")</f>
        <v>4</v>
      </c>
      <c r="AK28" s="176"/>
      <c r="AL28" s="175">
        <f>COUNTIF(J28:AG28,"△")</f>
        <v>1</v>
      </c>
      <c r="AM28" s="176"/>
      <c r="AN28" s="175">
        <f>COUNTIF(J28:AG28,"●")</f>
        <v>0</v>
      </c>
      <c r="AO28" s="176"/>
      <c r="AP28" s="175">
        <f>AJ28*3+AL28*1</f>
        <v>13</v>
      </c>
      <c r="AQ28" s="176"/>
      <c r="AR28" s="175">
        <f>SUM(J31,M31,P31,S31,V31,AE31,Y31)</f>
        <v>22</v>
      </c>
      <c r="AS28" s="176"/>
      <c r="AT28" s="175">
        <f t="shared" ref="AT28" si="7">SUM(L31,O31,R31,U31,X31,AG31,AA31)</f>
        <v>9</v>
      </c>
      <c r="AU28" s="176"/>
      <c r="AV28" s="181">
        <f>AR28-AT28</f>
        <v>13</v>
      </c>
      <c r="AW28" s="182"/>
      <c r="AX28" s="159">
        <f t="shared" ref="AX28" si="8">IF(ISBLANK(B28),"",RANK(BA28,$BA$4:$BA$35) )</f>
        <v>2</v>
      </c>
      <c r="AY28" s="160"/>
      <c r="AZ28" s="161"/>
      <c r="BA28" s="168">
        <f>AP28*10000+AV28*100+AR28</f>
        <v>131322</v>
      </c>
      <c r="BC28" s="40"/>
    </row>
    <row r="29" spans="1:55" ht="12.75" customHeight="1" x14ac:dyDescent="0.15">
      <c r="A29" s="193"/>
      <c r="B29" s="203"/>
      <c r="C29" s="197"/>
      <c r="D29" s="198"/>
      <c r="E29" s="198"/>
      <c r="F29" s="198"/>
      <c r="G29" s="198"/>
      <c r="H29" s="198"/>
      <c r="I29" s="199"/>
      <c r="J29" s="70">
        <f>IF(ISBLANK(J28),"",AD5)</f>
        <v>3</v>
      </c>
      <c r="K29" s="64" t="s">
        <v>18</v>
      </c>
      <c r="L29" s="71">
        <f>IF(ISBLANK(J28),"",AB5)</f>
        <v>0</v>
      </c>
      <c r="M29" s="70">
        <f>IF(ISBLANK(M28),"",AD9)</f>
        <v>1</v>
      </c>
      <c r="N29" s="64" t="s">
        <v>18</v>
      </c>
      <c r="O29" s="71">
        <f>IF(ISBLANK(M28),"",AB9)</f>
        <v>2</v>
      </c>
      <c r="P29" s="70">
        <f>IF(ISBLANK(P28),"",AD13)</f>
        <v>0</v>
      </c>
      <c r="Q29" s="64" t="s">
        <v>18</v>
      </c>
      <c r="R29" s="71">
        <f>IF(ISBLANK(P28),"",AB13)</f>
        <v>0</v>
      </c>
      <c r="S29" s="70" t="str">
        <f>IF(ISBLANK(S28),"",AA21)</f>
        <v/>
      </c>
      <c r="T29" s="64" t="s">
        <v>18</v>
      </c>
      <c r="U29" s="71" t="str">
        <f>IF(ISBLANK(S28),"",Y21)</f>
        <v/>
      </c>
      <c r="V29" s="70">
        <f>IF(ISBLANK(V28),"",AD21)</f>
        <v>3</v>
      </c>
      <c r="W29" s="64" t="s">
        <v>18</v>
      </c>
      <c r="X29" s="71">
        <f>IF(ISBLANK(V28),"",AB21)</f>
        <v>0</v>
      </c>
      <c r="Y29" s="70">
        <f>IF(ISBLANK(Y28),"",AD25)</f>
        <v>1</v>
      </c>
      <c r="Z29" s="64" t="s">
        <v>18</v>
      </c>
      <c r="AA29" s="71">
        <f>IF(ISBLANK(Y28),"",AB25)</f>
        <v>2</v>
      </c>
      <c r="AB29" s="73"/>
      <c r="AC29" s="73"/>
      <c r="AD29" s="73"/>
      <c r="AE29" s="127"/>
      <c r="AF29" s="128" t="s">
        <v>18</v>
      </c>
      <c r="AG29" s="129"/>
      <c r="AH29" s="171"/>
      <c r="AI29" s="172"/>
      <c r="AJ29" s="177"/>
      <c r="AK29" s="178"/>
      <c r="AL29" s="177"/>
      <c r="AM29" s="178"/>
      <c r="AN29" s="177"/>
      <c r="AO29" s="178"/>
      <c r="AP29" s="177"/>
      <c r="AQ29" s="178"/>
      <c r="AR29" s="177"/>
      <c r="AS29" s="178"/>
      <c r="AT29" s="177"/>
      <c r="AU29" s="178"/>
      <c r="AV29" s="183"/>
      <c r="AW29" s="184"/>
      <c r="AX29" s="162"/>
      <c r="AY29" s="163"/>
      <c r="AZ29" s="164"/>
      <c r="BA29" s="168"/>
      <c r="BC29" s="40"/>
    </row>
    <row r="30" spans="1:55" ht="12.75" customHeight="1" x14ac:dyDescent="0.15">
      <c r="A30" s="193"/>
      <c r="B30" s="203"/>
      <c r="C30" s="197"/>
      <c r="D30" s="198"/>
      <c r="E30" s="198"/>
      <c r="F30" s="198"/>
      <c r="G30" s="198"/>
      <c r="H30" s="198"/>
      <c r="I30" s="199"/>
      <c r="J30" s="70">
        <f>IF(ISBLANK(J28),"",AD6)</f>
        <v>1</v>
      </c>
      <c r="K30" s="64" t="s">
        <v>19</v>
      </c>
      <c r="L30" s="71">
        <f>IF(ISBLANK(J28),"",AB6)</f>
        <v>3</v>
      </c>
      <c r="M30" s="70">
        <f>IF(ISBLANK(M28),"",AD10)</f>
        <v>3</v>
      </c>
      <c r="N30" s="64" t="s">
        <v>19</v>
      </c>
      <c r="O30" s="71">
        <f>IF(ISBLANK(M28),"",AB10)</f>
        <v>0</v>
      </c>
      <c r="P30" s="70">
        <f>IF(ISBLANK(P28),"",AD14)</f>
        <v>3</v>
      </c>
      <c r="Q30" s="64" t="s">
        <v>19</v>
      </c>
      <c r="R30" s="71">
        <f>IF(ISBLANK(P28),"",AB14)</f>
        <v>0</v>
      </c>
      <c r="S30" s="70" t="str">
        <f>IF(ISBLANK(S28),"",AA22)</f>
        <v/>
      </c>
      <c r="T30" s="64" t="s">
        <v>19</v>
      </c>
      <c r="U30" s="71" t="str">
        <f>IF(ISBLANK(S28),"",Y22)</f>
        <v/>
      </c>
      <c r="V30" s="70">
        <f>IF(ISBLANK(V28),"",AD22)</f>
        <v>5</v>
      </c>
      <c r="W30" s="64" t="s">
        <v>19</v>
      </c>
      <c r="X30" s="71">
        <f>IF(ISBLANK(V28),"",AB22)</f>
        <v>1</v>
      </c>
      <c r="Y30" s="70">
        <f>IF(ISBLANK(Y28),"",AD26)</f>
        <v>2</v>
      </c>
      <c r="Z30" s="64" t="s">
        <v>19</v>
      </c>
      <c r="AA30" s="71">
        <f>IF(ISBLANK(Y28),"",AB26)</f>
        <v>1</v>
      </c>
      <c r="AB30" s="73"/>
      <c r="AC30" s="73"/>
      <c r="AD30" s="73"/>
      <c r="AE30" s="133"/>
      <c r="AF30" s="128" t="s">
        <v>19</v>
      </c>
      <c r="AG30" s="134"/>
      <c r="AH30" s="171"/>
      <c r="AI30" s="172"/>
      <c r="AJ30" s="177"/>
      <c r="AK30" s="178"/>
      <c r="AL30" s="177"/>
      <c r="AM30" s="178"/>
      <c r="AN30" s="177"/>
      <c r="AO30" s="178"/>
      <c r="AP30" s="177"/>
      <c r="AQ30" s="178"/>
      <c r="AR30" s="177"/>
      <c r="AS30" s="178"/>
      <c r="AT30" s="177"/>
      <c r="AU30" s="178"/>
      <c r="AV30" s="183"/>
      <c r="AW30" s="184"/>
      <c r="AX30" s="162"/>
      <c r="AY30" s="163"/>
      <c r="AZ30" s="164"/>
      <c r="BA30" s="168"/>
      <c r="BC30" s="40"/>
    </row>
    <row r="31" spans="1:55" ht="12.75" customHeight="1" x14ac:dyDescent="0.15">
      <c r="A31" s="193"/>
      <c r="B31" s="203"/>
      <c r="C31" s="200"/>
      <c r="D31" s="201"/>
      <c r="E31" s="201"/>
      <c r="F31" s="201"/>
      <c r="G31" s="201"/>
      <c r="H31" s="201"/>
      <c r="I31" s="202"/>
      <c r="J31" s="67">
        <f>IF(ISBLANK(J28),"",SUM(J29:J30))</f>
        <v>4</v>
      </c>
      <c r="K31" s="68" t="s">
        <v>20</v>
      </c>
      <c r="L31" s="69">
        <f>IF(ISBLANK(J28),"",SUM(L29:L30))</f>
        <v>3</v>
      </c>
      <c r="M31" s="67">
        <f>IF(ISBLANK(M28),"",SUM(M29:M30))</f>
        <v>4</v>
      </c>
      <c r="N31" s="68" t="s">
        <v>20</v>
      </c>
      <c r="O31" s="69">
        <f>IF(ISBLANK(M28),"",SUM(O29:O30))</f>
        <v>2</v>
      </c>
      <c r="P31" s="67">
        <f>IF(ISBLANK(P28),"",SUM(P29:P30))</f>
        <v>3</v>
      </c>
      <c r="Q31" s="68" t="s">
        <v>20</v>
      </c>
      <c r="R31" s="69">
        <f>IF(ISBLANK(P28),"",SUM(R29:R30))</f>
        <v>0</v>
      </c>
      <c r="S31" s="67" t="str">
        <f>IF(ISBLANK(S28),"",SUM(S29:S30))</f>
        <v/>
      </c>
      <c r="T31" s="68" t="s">
        <v>20</v>
      </c>
      <c r="U31" s="69" t="str">
        <f>IF(ISBLANK(S28),"",SUM(U29:U30))</f>
        <v/>
      </c>
      <c r="V31" s="67">
        <f>IF(ISBLANK(V28),"",SUM(V29:V30))</f>
        <v>8</v>
      </c>
      <c r="W31" s="68" t="s">
        <v>20</v>
      </c>
      <c r="X31" s="69">
        <f>IF(ISBLANK(V28),"",SUM(X29:X30))</f>
        <v>1</v>
      </c>
      <c r="Y31" s="67">
        <f>IF(ISBLANK(Y28),"",SUM(Y29:Y30))</f>
        <v>3</v>
      </c>
      <c r="Z31" s="68" t="s">
        <v>20</v>
      </c>
      <c r="AA31" s="69">
        <f>IF(ISBLANK(Y28),"",SUM(AA29:AA30))</f>
        <v>3</v>
      </c>
      <c r="AB31" s="75"/>
      <c r="AC31" s="75"/>
      <c r="AD31" s="75"/>
      <c r="AE31" s="67" t="str">
        <f>IF(ISBLANK(AE28),"",SUM(AE29:AE30))</f>
        <v/>
      </c>
      <c r="AF31" s="68" t="s">
        <v>20</v>
      </c>
      <c r="AG31" s="69" t="str">
        <f>IF(ISBLANK(AE28),"",SUM(AG29:AG30))</f>
        <v/>
      </c>
      <c r="AH31" s="173"/>
      <c r="AI31" s="174"/>
      <c r="AJ31" s="179"/>
      <c r="AK31" s="180"/>
      <c r="AL31" s="179"/>
      <c r="AM31" s="180"/>
      <c r="AN31" s="179"/>
      <c r="AO31" s="180"/>
      <c r="AP31" s="179"/>
      <c r="AQ31" s="180"/>
      <c r="AR31" s="179"/>
      <c r="AS31" s="180"/>
      <c r="AT31" s="179"/>
      <c r="AU31" s="180"/>
      <c r="AV31" s="185"/>
      <c r="AW31" s="186"/>
      <c r="AX31" s="165"/>
      <c r="AY31" s="166"/>
      <c r="AZ31" s="167"/>
      <c r="BA31" s="168"/>
      <c r="BC31" s="40"/>
    </row>
    <row r="32" spans="1:55" ht="20.25" customHeight="1" x14ac:dyDescent="0.15">
      <c r="A32" s="193">
        <f>AX32</f>
        <v>6</v>
      </c>
      <c r="B32" s="203">
        <v>8</v>
      </c>
      <c r="C32" s="194" t="s">
        <v>50</v>
      </c>
      <c r="D32" s="195"/>
      <c r="E32" s="195"/>
      <c r="F32" s="195"/>
      <c r="G32" s="195"/>
      <c r="H32" s="195"/>
      <c r="I32" s="196"/>
      <c r="J32" s="187"/>
      <c r="K32" s="188"/>
      <c r="L32" s="189"/>
      <c r="M32" s="190" t="s">
        <v>114</v>
      </c>
      <c r="N32" s="191"/>
      <c r="O32" s="192"/>
      <c r="P32" s="187" t="s">
        <v>55</v>
      </c>
      <c r="Q32" s="188"/>
      <c r="R32" s="189"/>
      <c r="S32" s="187" t="s">
        <v>53</v>
      </c>
      <c r="T32" s="188"/>
      <c r="U32" s="189"/>
      <c r="V32" s="187" t="s">
        <v>114</v>
      </c>
      <c r="W32" s="188"/>
      <c r="X32" s="189"/>
      <c r="Y32" s="187" t="s">
        <v>114</v>
      </c>
      <c r="Z32" s="188"/>
      <c r="AA32" s="189"/>
      <c r="AB32" s="187"/>
      <c r="AC32" s="188"/>
      <c r="AD32" s="189"/>
      <c r="AE32" s="20"/>
      <c r="AF32" s="21"/>
      <c r="AG32" s="21"/>
      <c r="AH32" s="169">
        <f>SUM(AJ32:AO35)</f>
        <v>5</v>
      </c>
      <c r="AI32" s="170"/>
      <c r="AJ32" s="175">
        <f>COUNTIF(J32:AG32,"○")</f>
        <v>1</v>
      </c>
      <c r="AK32" s="176"/>
      <c r="AL32" s="175">
        <f>COUNTIF(J32:AG32,"△")</f>
        <v>1</v>
      </c>
      <c r="AM32" s="176"/>
      <c r="AN32" s="175">
        <f>COUNTIF(J32:AG32,"●")</f>
        <v>3</v>
      </c>
      <c r="AO32" s="176"/>
      <c r="AP32" s="175">
        <f>AJ32*3+AL32*1</f>
        <v>4</v>
      </c>
      <c r="AQ32" s="176"/>
      <c r="AR32" s="175">
        <f>SUM(J35,M35,P35,S35,V35,AE35,Y35)</f>
        <v>7</v>
      </c>
      <c r="AS32" s="176"/>
      <c r="AT32" s="175">
        <f t="shared" ref="AT32" si="9">SUM(L35,O35,R35,U35,X35,AG35,AA35)</f>
        <v>24</v>
      </c>
      <c r="AU32" s="176"/>
      <c r="AV32" s="181">
        <f>AR32-AT32</f>
        <v>-17</v>
      </c>
      <c r="AW32" s="182"/>
      <c r="AX32" s="159">
        <f>IF(ISBLANK(B32),"",RANK(BA32,$BA$4:$BA$35) )</f>
        <v>6</v>
      </c>
      <c r="AY32" s="160"/>
      <c r="AZ32" s="161"/>
      <c r="BA32" s="168">
        <f>AP32*10000+AV32*100+AR32</f>
        <v>38307</v>
      </c>
      <c r="BC32" s="40"/>
    </row>
    <row r="33" spans="1:55" ht="12.75" customHeight="1" x14ac:dyDescent="0.15">
      <c r="A33" s="193"/>
      <c r="B33" s="203"/>
      <c r="C33" s="197"/>
      <c r="D33" s="198"/>
      <c r="E33" s="198"/>
      <c r="F33" s="198"/>
      <c r="G33" s="198"/>
      <c r="H33" s="198"/>
      <c r="I33" s="199"/>
      <c r="J33" s="70" t="str">
        <f>IF(ISBLANK(J32),"",AG5)</f>
        <v/>
      </c>
      <c r="K33" s="64" t="s">
        <v>18</v>
      </c>
      <c r="L33" s="71" t="str">
        <f>IF(ISBLANK(J32),"",AE5)</f>
        <v/>
      </c>
      <c r="M33" s="70">
        <f>IF(ISBLANK(M32),"",AG9)</f>
        <v>0</v>
      </c>
      <c r="N33" s="64" t="s">
        <v>18</v>
      </c>
      <c r="O33" s="71">
        <f>IF(ISBLANK(M32),"",AE9)</f>
        <v>4</v>
      </c>
      <c r="P33" s="70">
        <f>IF(ISBLANK(P32),"",AG13)</f>
        <v>0</v>
      </c>
      <c r="Q33" s="64" t="s">
        <v>18</v>
      </c>
      <c r="R33" s="71">
        <f>IF(ISBLANK(P32),"",AE13)</f>
        <v>1</v>
      </c>
      <c r="S33" s="70">
        <f>IF(ISBLANK(S32),"",AG17)</f>
        <v>5</v>
      </c>
      <c r="T33" s="64" t="s">
        <v>18</v>
      </c>
      <c r="U33" s="71">
        <f>IF(ISBLANK(S32),"",AE17)</f>
        <v>0</v>
      </c>
      <c r="V33" s="70">
        <f>IF(ISBLANK(V32),"",AG21)</f>
        <v>0</v>
      </c>
      <c r="W33" s="64" t="s">
        <v>18</v>
      </c>
      <c r="X33" s="71">
        <f>IF(ISBLANK(V32),"",AE21)</f>
        <v>2</v>
      </c>
      <c r="Y33" s="70">
        <f>IF(ISBLANK(Y32),"",AG25)</f>
        <v>0</v>
      </c>
      <c r="Z33" s="64" t="s">
        <v>18</v>
      </c>
      <c r="AA33" s="71">
        <f>IF(ISBLANK(Y32),"",AE25)</f>
        <v>4</v>
      </c>
      <c r="AB33" s="70" t="str">
        <f>IF(ISBLANK(AB32),"",AJ25)</f>
        <v/>
      </c>
      <c r="AC33" s="64" t="s">
        <v>18</v>
      </c>
      <c r="AD33" s="71" t="str">
        <f>IF(ISBLANK(AB32),"",AH25)</f>
        <v/>
      </c>
      <c r="AE33" s="72"/>
      <c r="AF33" s="73"/>
      <c r="AG33" s="73"/>
      <c r="AH33" s="171"/>
      <c r="AI33" s="172"/>
      <c r="AJ33" s="177"/>
      <c r="AK33" s="178"/>
      <c r="AL33" s="177"/>
      <c r="AM33" s="178"/>
      <c r="AN33" s="177"/>
      <c r="AO33" s="178"/>
      <c r="AP33" s="177"/>
      <c r="AQ33" s="178"/>
      <c r="AR33" s="177"/>
      <c r="AS33" s="178"/>
      <c r="AT33" s="177"/>
      <c r="AU33" s="178"/>
      <c r="AV33" s="183"/>
      <c r="AW33" s="184"/>
      <c r="AX33" s="162"/>
      <c r="AY33" s="163"/>
      <c r="AZ33" s="164"/>
      <c r="BA33" s="168"/>
      <c r="BC33" s="40"/>
    </row>
    <row r="34" spans="1:55" ht="12.75" customHeight="1" x14ac:dyDescent="0.15">
      <c r="A34" s="193"/>
      <c r="B34" s="203"/>
      <c r="C34" s="197"/>
      <c r="D34" s="198"/>
      <c r="E34" s="198"/>
      <c r="F34" s="198"/>
      <c r="G34" s="198"/>
      <c r="H34" s="198"/>
      <c r="I34" s="199"/>
      <c r="J34" s="70" t="str">
        <f>IF(ISBLANK(J32),"",AG6)</f>
        <v/>
      </c>
      <c r="K34" s="64" t="s">
        <v>19</v>
      </c>
      <c r="L34" s="71" t="str">
        <f>IF(ISBLANK(J32),"",AE6)</f>
        <v/>
      </c>
      <c r="M34" s="70">
        <f>IF(ISBLANK(M32),"",AG10)</f>
        <v>0</v>
      </c>
      <c r="N34" s="64" t="s">
        <v>19</v>
      </c>
      <c r="O34" s="71">
        <f>IF(ISBLANK(M32),"",AE10)</f>
        <v>4</v>
      </c>
      <c r="P34" s="70">
        <f>IF(ISBLANK(P32),"",AG14)</f>
        <v>1</v>
      </c>
      <c r="Q34" s="64" t="s">
        <v>19</v>
      </c>
      <c r="R34" s="71">
        <f>IF(ISBLANK(P32),"",AE14)</f>
        <v>0</v>
      </c>
      <c r="S34" s="70">
        <f>IF(ISBLANK(S32),"",AG18)</f>
        <v>0</v>
      </c>
      <c r="T34" s="64" t="s">
        <v>19</v>
      </c>
      <c r="U34" s="71">
        <f>IF(ISBLANK(S32),"",AE18)</f>
        <v>0</v>
      </c>
      <c r="V34" s="70">
        <f>IF(ISBLANK(V32),"",AG22)</f>
        <v>1</v>
      </c>
      <c r="W34" s="64" t="s">
        <v>19</v>
      </c>
      <c r="X34" s="71">
        <f>IF(ISBLANK(V32),"",AE22)</f>
        <v>3</v>
      </c>
      <c r="Y34" s="70">
        <f>IF(ISBLANK(Y32),"",AG26)</f>
        <v>0</v>
      </c>
      <c r="Z34" s="64" t="s">
        <v>19</v>
      </c>
      <c r="AA34" s="71">
        <f>IF(ISBLANK(Y32),"",AE26)</f>
        <v>6</v>
      </c>
      <c r="AB34" s="70" t="str">
        <f>IF(ISBLANK(AB32),"",AJ26)</f>
        <v/>
      </c>
      <c r="AC34" s="64" t="s">
        <v>19</v>
      </c>
      <c r="AD34" s="71" t="str">
        <f>IF(ISBLANK(AB32),"",AH26)</f>
        <v/>
      </c>
      <c r="AE34" s="72"/>
      <c r="AF34" s="73"/>
      <c r="AG34" s="73"/>
      <c r="AH34" s="171"/>
      <c r="AI34" s="172"/>
      <c r="AJ34" s="177"/>
      <c r="AK34" s="178"/>
      <c r="AL34" s="177"/>
      <c r="AM34" s="178"/>
      <c r="AN34" s="177"/>
      <c r="AO34" s="178"/>
      <c r="AP34" s="177"/>
      <c r="AQ34" s="178"/>
      <c r="AR34" s="177"/>
      <c r="AS34" s="178"/>
      <c r="AT34" s="177"/>
      <c r="AU34" s="178"/>
      <c r="AV34" s="183"/>
      <c r="AW34" s="184"/>
      <c r="AX34" s="162"/>
      <c r="AY34" s="163"/>
      <c r="AZ34" s="164"/>
      <c r="BA34" s="168"/>
      <c r="BC34" s="40"/>
    </row>
    <row r="35" spans="1:55" ht="12.75" customHeight="1" x14ac:dyDescent="0.15">
      <c r="A35" s="193"/>
      <c r="B35" s="203"/>
      <c r="C35" s="200"/>
      <c r="D35" s="201"/>
      <c r="E35" s="201"/>
      <c r="F35" s="201"/>
      <c r="G35" s="201"/>
      <c r="H35" s="201"/>
      <c r="I35" s="202"/>
      <c r="J35" s="67" t="str">
        <f>IF(ISBLANK(J32),"",SUM(J33:J34))</f>
        <v/>
      </c>
      <c r="K35" s="68" t="s">
        <v>20</v>
      </c>
      <c r="L35" s="69" t="str">
        <f>IF(ISBLANK(J32),"",SUM(L33:L34))</f>
        <v/>
      </c>
      <c r="M35" s="67">
        <f>IF(ISBLANK(M32),"",SUM(M33:M34))</f>
        <v>0</v>
      </c>
      <c r="N35" s="68" t="s">
        <v>20</v>
      </c>
      <c r="O35" s="69">
        <f>IF(ISBLANK(M32),"",SUM(O33:O34))</f>
        <v>8</v>
      </c>
      <c r="P35" s="67">
        <f>IF(ISBLANK(P32),"",SUM(P33:P34))</f>
        <v>1</v>
      </c>
      <c r="Q35" s="68" t="s">
        <v>20</v>
      </c>
      <c r="R35" s="69">
        <f>IF(ISBLANK(P32),"",SUM(R33:R34))</f>
        <v>1</v>
      </c>
      <c r="S35" s="67">
        <f>IF(ISBLANK(S32),"",SUM(S33:S34))</f>
        <v>5</v>
      </c>
      <c r="T35" s="68" t="s">
        <v>20</v>
      </c>
      <c r="U35" s="69">
        <f>IF(ISBLANK(S32),"",SUM(U33:U34))</f>
        <v>0</v>
      </c>
      <c r="V35" s="67">
        <f>IF(ISBLANK(V32),"",SUM(V33:V34))</f>
        <v>1</v>
      </c>
      <c r="W35" s="68" t="s">
        <v>20</v>
      </c>
      <c r="X35" s="69">
        <f>IF(ISBLANK(V32),"",SUM(X33:X34))</f>
        <v>5</v>
      </c>
      <c r="Y35" s="67">
        <f>IF(ISBLANK(Y32),"",SUM(Y33:Y34))</f>
        <v>0</v>
      </c>
      <c r="Z35" s="68" t="s">
        <v>20</v>
      </c>
      <c r="AA35" s="69">
        <f>IF(ISBLANK(Y32),"",SUM(AA33:AA34))</f>
        <v>10</v>
      </c>
      <c r="AB35" s="67" t="str">
        <f>IF(ISBLANK(AB32),"",SUM(AB33:AB34))</f>
        <v/>
      </c>
      <c r="AC35" s="68" t="s">
        <v>20</v>
      </c>
      <c r="AD35" s="69" t="str">
        <f>IF(ISBLANK(AB32),"",SUM(AD33:AD34))</f>
        <v/>
      </c>
      <c r="AE35" s="74"/>
      <c r="AF35" s="75"/>
      <c r="AG35" s="75"/>
      <c r="AH35" s="173"/>
      <c r="AI35" s="174"/>
      <c r="AJ35" s="179"/>
      <c r="AK35" s="180"/>
      <c r="AL35" s="179"/>
      <c r="AM35" s="180"/>
      <c r="AN35" s="179"/>
      <c r="AO35" s="180"/>
      <c r="AP35" s="179"/>
      <c r="AQ35" s="180"/>
      <c r="AR35" s="179"/>
      <c r="AS35" s="180"/>
      <c r="AT35" s="179"/>
      <c r="AU35" s="180"/>
      <c r="AV35" s="185"/>
      <c r="AW35" s="186"/>
      <c r="AX35" s="165"/>
      <c r="AY35" s="166"/>
      <c r="AZ35" s="167"/>
      <c r="BA35" s="168"/>
      <c r="BC35" s="40"/>
    </row>
    <row r="36" spans="1:55" ht="10.5" customHeight="1" x14ac:dyDescent="0.15">
      <c r="A36">
        <v>1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>
        <v>23</v>
      </c>
      <c r="X36">
        <v>24</v>
      </c>
      <c r="Y36">
        <v>25</v>
      </c>
      <c r="Z36">
        <v>26</v>
      </c>
      <c r="AA36">
        <v>27</v>
      </c>
      <c r="AB36">
        <v>28</v>
      </c>
      <c r="AC36">
        <v>29</v>
      </c>
      <c r="AD36">
        <v>30</v>
      </c>
      <c r="AE36">
        <v>31</v>
      </c>
      <c r="AF36">
        <v>32</v>
      </c>
      <c r="AG36">
        <v>33</v>
      </c>
      <c r="AH36">
        <v>34</v>
      </c>
      <c r="AI36">
        <v>35</v>
      </c>
      <c r="AJ36">
        <v>36</v>
      </c>
      <c r="AK36">
        <v>37</v>
      </c>
      <c r="AL36">
        <v>38</v>
      </c>
      <c r="AM36">
        <v>39</v>
      </c>
      <c r="AN36">
        <v>40</v>
      </c>
      <c r="AO36">
        <v>41</v>
      </c>
      <c r="AP36">
        <v>42</v>
      </c>
      <c r="AQ36">
        <v>43</v>
      </c>
      <c r="AR36">
        <v>44</v>
      </c>
      <c r="AS36">
        <v>45</v>
      </c>
      <c r="AT36">
        <v>46</v>
      </c>
      <c r="AU36">
        <v>47</v>
      </c>
      <c r="AV36">
        <v>48</v>
      </c>
      <c r="AW36">
        <v>49</v>
      </c>
      <c r="AX36">
        <v>50</v>
      </c>
      <c r="AY36">
        <v>51</v>
      </c>
      <c r="AZ36">
        <v>52</v>
      </c>
    </row>
    <row r="37" spans="1:55" x14ac:dyDescent="0.15">
      <c r="A37" s="41"/>
    </row>
    <row r="38" spans="1:55" x14ac:dyDescent="0.15">
      <c r="A38" s="41"/>
    </row>
  </sheetData>
  <mergeCells count="183">
    <mergeCell ref="C1:AK1"/>
    <mergeCell ref="AL1:AZ1"/>
    <mergeCell ref="AH2:AK2"/>
    <mergeCell ref="AL2:AQ2"/>
    <mergeCell ref="AR2:AZ2"/>
    <mergeCell ref="C3:I3"/>
    <mergeCell ref="J3:L3"/>
    <mergeCell ref="M3:O3"/>
    <mergeCell ref="P3:R3"/>
    <mergeCell ref="S3:U3"/>
    <mergeCell ref="Y3:AA3"/>
    <mergeCell ref="AB3:AD3"/>
    <mergeCell ref="V4:X4"/>
    <mergeCell ref="AE4:AG4"/>
    <mergeCell ref="AX3:AZ3"/>
    <mergeCell ref="A4:A7"/>
    <mergeCell ref="B4:B7"/>
    <mergeCell ref="C4:I7"/>
    <mergeCell ref="M4:O4"/>
    <mergeCell ref="P4:R4"/>
    <mergeCell ref="S4:U4"/>
    <mergeCell ref="AL3:AM3"/>
    <mergeCell ref="AN3:AO3"/>
    <mergeCell ref="AP3:AQ3"/>
    <mergeCell ref="AR3:AS3"/>
    <mergeCell ref="AT3:AU3"/>
    <mergeCell ref="AV3:AW3"/>
    <mergeCell ref="V3:X3"/>
    <mergeCell ref="AE3:AG3"/>
    <mergeCell ref="AH3:AI3"/>
    <mergeCell ref="AJ3:AK3"/>
    <mergeCell ref="AP4:AQ7"/>
    <mergeCell ref="AR4:AS7"/>
    <mergeCell ref="AT4:AU7"/>
    <mergeCell ref="AV4:AW7"/>
    <mergeCell ref="AX4:AZ7"/>
    <mergeCell ref="BA4:BA7"/>
    <mergeCell ref="AH4:AI7"/>
    <mergeCell ref="AJ4:AK7"/>
    <mergeCell ref="AL4:AM7"/>
    <mergeCell ref="AN4:AO7"/>
    <mergeCell ref="AV8:AW11"/>
    <mergeCell ref="AX8:AZ11"/>
    <mergeCell ref="BA8:BA11"/>
    <mergeCell ref="A12:A15"/>
    <mergeCell ref="B12:B15"/>
    <mergeCell ref="C12:I15"/>
    <mergeCell ref="J12:L12"/>
    <mergeCell ref="M12:O12"/>
    <mergeCell ref="AJ8:AK11"/>
    <mergeCell ref="AL8:AM11"/>
    <mergeCell ref="AN8:AO11"/>
    <mergeCell ref="AP8:AQ11"/>
    <mergeCell ref="AR8:AS11"/>
    <mergeCell ref="AT8:AU11"/>
    <mergeCell ref="AH8:AI11"/>
    <mergeCell ref="S8:U8"/>
    <mergeCell ref="V8:X8"/>
    <mergeCell ref="AE8:AG8"/>
    <mergeCell ref="A8:A11"/>
    <mergeCell ref="B8:B11"/>
    <mergeCell ref="C8:I11"/>
    <mergeCell ref="J8:L8"/>
    <mergeCell ref="P8:R8"/>
    <mergeCell ref="AX12:AZ15"/>
    <mergeCell ref="BA12:BA15"/>
    <mergeCell ref="A16:A19"/>
    <mergeCell ref="B16:B19"/>
    <mergeCell ref="C16:I19"/>
    <mergeCell ref="J16:L16"/>
    <mergeCell ref="M16:O16"/>
    <mergeCell ref="P16:R16"/>
    <mergeCell ref="AL12:AM15"/>
    <mergeCell ref="AN12:AO15"/>
    <mergeCell ref="AP12:AQ15"/>
    <mergeCell ref="AR12:AS15"/>
    <mergeCell ref="AT12:AU15"/>
    <mergeCell ref="AV12:AW15"/>
    <mergeCell ref="AH12:AI15"/>
    <mergeCell ref="AJ12:AK15"/>
    <mergeCell ref="S12:U12"/>
    <mergeCell ref="V12:X12"/>
    <mergeCell ref="AE12:AG12"/>
    <mergeCell ref="BA16:BA19"/>
    <mergeCell ref="A20:A23"/>
    <mergeCell ref="B20:B23"/>
    <mergeCell ref="C20:I23"/>
    <mergeCell ref="J20:L20"/>
    <mergeCell ref="M20:O20"/>
    <mergeCell ref="P20:R20"/>
    <mergeCell ref="AN16:AO19"/>
    <mergeCell ref="AP16:AQ19"/>
    <mergeCell ref="AR16:AS19"/>
    <mergeCell ref="AT16:AU19"/>
    <mergeCell ref="AV16:AW19"/>
    <mergeCell ref="AX16:AZ19"/>
    <mergeCell ref="AH16:AI19"/>
    <mergeCell ref="AJ16:AK19"/>
    <mergeCell ref="AL16:AM19"/>
    <mergeCell ref="V16:X16"/>
    <mergeCell ref="AE16:AG16"/>
    <mergeCell ref="AP20:AQ23"/>
    <mergeCell ref="AR20:AS23"/>
    <mergeCell ref="AT20:AU23"/>
    <mergeCell ref="AV20:AW23"/>
    <mergeCell ref="AX20:AZ23"/>
    <mergeCell ref="BA20:BA23"/>
    <mergeCell ref="AH20:AI23"/>
    <mergeCell ref="AJ20:AK23"/>
    <mergeCell ref="AL20:AM23"/>
    <mergeCell ref="AN20:AO23"/>
    <mergeCell ref="AH24:AI27"/>
    <mergeCell ref="P24:R24"/>
    <mergeCell ref="S24:U24"/>
    <mergeCell ref="V24:X24"/>
    <mergeCell ref="S20:U20"/>
    <mergeCell ref="AE20:AG20"/>
    <mergeCell ref="A24:A27"/>
    <mergeCell ref="B24:B27"/>
    <mergeCell ref="C24:I27"/>
    <mergeCell ref="J24:L24"/>
    <mergeCell ref="M24:O24"/>
    <mergeCell ref="AV24:AW27"/>
    <mergeCell ref="AX24:AZ27"/>
    <mergeCell ref="BA24:BA27"/>
    <mergeCell ref="AJ24:AK27"/>
    <mergeCell ref="AL24:AM27"/>
    <mergeCell ref="AN24:AO27"/>
    <mergeCell ref="AP24:AQ27"/>
    <mergeCell ref="AR24:AS27"/>
    <mergeCell ref="AT24:AU27"/>
    <mergeCell ref="AN32:AO35"/>
    <mergeCell ref="AP32:AQ35"/>
    <mergeCell ref="AR32:AS35"/>
    <mergeCell ref="AT32:AU35"/>
    <mergeCell ref="AV32:AW35"/>
    <mergeCell ref="AX32:AZ35"/>
    <mergeCell ref="BA32:BA35"/>
    <mergeCell ref="A32:A35"/>
    <mergeCell ref="B32:B35"/>
    <mergeCell ref="C32:I35"/>
    <mergeCell ref="J32:L32"/>
    <mergeCell ref="M32:O32"/>
    <mergeCell ref="P32:R32"/>
    <mergeCell ref="S32:U32"/>
    <mergeCell ref="V32:X32"/>
    <mergeCell ref="AH32:AI35"/>
    <mergeCell ref="Y4:AA4"/>
    <mergeCell ref="Y8:AA8"/>
    <mergeCell ref="Y12:AA12"/>
    <mergeCell ref="Y16:AA16"/>
    <mergeCell ref="Y20:AA20"/>
    <mergeCell ref="AE24:AG24"/>
    <mergeCell ref="Y32:AA32"/>
    <mergeCell ref="AJ32:AK35"/>
    <mergeCell ref="AL32:AM35"/>
    <mergeCell ref="AB32:AD32"/>
    <mergeCell ref="AB20:AD20"/>
    <mergeCell ref="AB24:AD24"/>
    <mergeCell ref="AB4:AD4"/>
    <mergeCell ref="AB8:AD8"/>
    <mergeCell ref="AB12:AD12"/>
    <mergeCell ref="AB16:AD16"/>
    <mergeCell ref="BA28:BA31"/>
    <mergeCell ref="B28:B31"/>
    <mergeCell ref="A28:A31"/>
    <mergeCell ref="AX28:AZ31"/>
    <mergeCell ref="J28:L28"/>
    <mergeCell ref="M28:O28"/>
    <mergeCell ref="P28:R28"/>
    <mergeCell ref="S28:U28"/>
    <mergeCell ref="V28:X28"/>
    <mergeCell ref="AE28:AG28"/>
    <mergeCell ref="AH28:AI31"/>
    <mergeCell ref="AJ28:AK31"/>
    <mergeCell ref="AL28:AM31"/>
    <mergeCell ref="AN28:AO31"/>
    <mergeCell ref="AP28:AQ31"/>
    <mergeCell ref="AR28:AS31"/>
    <mergeCell ref="AT28:AU31"/>
    <mergeCell ref="AV28:AW31"/>
    <mergeCell ref="Y28:AA28"/>
    <mergeCell ref="C28:I31"/>
  </mergeCells>
  <phoneticPr fontId="27"/>
  <printOptions horizontalCentered="1" verticalCentered="1"/>
  <pageMargins left="0.27559055118110237" right="0.31496062992125984" top="0.31496062992125984" bottom="0.19685039370078741" header="0.31496062992125984" footer="0.31496062992125984"/>
  <pageSetup paperSize="9" scale="67" orientation="portrait" r:id="rId1"/>
  <ignoredErrors>
    <ignoredError sqref="V26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99FF"/>
    <pageSetUpPr fitToPage="1"/>
  </sheetPr>
  <dimension ref="A1:K12"/>
  <sheetViews>
    <sheetView workbookViewId="0">
      <selection activeCell="M17" sqref="M17"/>
    </sheetView>
  </sheetViews>
  <sheetFormatPr defaultColWidth="9" defaultRowHeight="13.5" x14ac:dyDescent="0.15"/>
  <cols>
    <col min="1" max="1" width="3.25" style="10" customWidth="1"/>
    <col min="2" max="2" width="6.125" style="1" customWidth="1"/>
    <col min="3" max="3" width="40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thickBot="1" x14ac:dyDescent="0.2">
      <c r="B1" s="248" t="str">
        <f>春季星取表!C1</f>
        <v>令和5年度 第3回 函館地区春季リーグU-15</v>
      </c>
      <c r="C1" s="249"/>
      <c r="D1" s="249"/>
      <c r="E1" s="249"/>
      <c r="F1" s="249"/>
      <c r="G1" s="249"/>
      <c r="H1" s="249"/>
      <c r="I1" s="249" t="s">
        <v>23</v>
      </c>
      <c r="J1" s="249"/>
      <c r="K1" s="250"/>
    </row>
    <row r="2" spans="2:11" ht="11.2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1" ht="21.75" customHeight="1" x14ac:dyDescent="0.15">
      <c r="C3" s="9"/>
      <c r="D3" s="4"/>
      <c r="E3" s="4"/>
      <c r="F3" s="4"/>
      <c r="G3" s="247" t="s">
        <v>25</v>
      </c>
      <c r="H3" s="247"/>
      <c r="I3" s="251" t="str">
        <f>春季星取表!AL2</f>
        <v>5月15日(月)</v>
      </c>
      <c r="J3" s="251"/>
      <c r="K3" s="251"/>
    </row>
    <row r="4" spans="2:11" ht="21.75" customHeight="1" x14ac:dyDescent="0.1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</row>
    <row r="5" spans="2:11" ht="21.75" customHeight="1" x14ac:dyDescent="0.15">
      <c r="B5" s="5">
        <v>1</v>
      </c>
      <c r="C5" s="6" t="str">
        <f>VLOOKUP($B5,春季星取表!$A$4:$AZ$35,3,0)</f>
        <v>深堀・尾札部・銭亀沢・恵山・巴</v>
      </c>
      <c r="D5" s="5">
        <f>VLOOKUP($B5,春季星取表!$A$4:$AZ$35,42,0)</f>
        <v>13</v>
      </c>
      <c r="E5" s="5">
        <f>VLOOKUP($B5,春季星取表!$A$4:$AZ$35,34,0)</f>
        <v>6</v>
      </c>
      <c r="F5" s="5">
        <f>VLOOKUP($B5,春季星取表!$A$4:$AZ$35,36,0)</f>
        <v>4</v>
      </c>
      <c r="G5" s="5">
        <f>VLOOKUP($B5,春季星取表!$A$4:$AZ$35,38,0)</f>
        <v>1</v>
      </c>
      <c r="H5" s="5">
        <f>VLOOKUP($B5,春季星取表!$A$4:$AZ$35,40,0)</f>
        <v>1</v>
      </c>
      <c r="I5" s="5">
        <f>VLOOKUP($B5,春季星取表!$A$4:$AZ$35,44,0)</f>
        <v>29</v>
      </c>
      <c r="J5" s="5">
        <f>VLOOKUP($B5,春季星取表!$A$4:$AZ$35,46,0)</f>
        <v>3</v>
      </c>
      <c r="K5" s="5">
        <f>VLOOKUP($B5,春季星取表!$A$4:$AZ$35,48,0)</f>
        <v>26</v>
      </c>
    </row>
    <row r="6" spans="2:11" ht="21.75" customHeight="1" x14ac:dyDescent="0.15">
      <c r="B6" s="77">
        <v>2</v>
      </c>
      <c r="C6" s="78" t="str">
        <f>VLOOKUP($B6,春季星取表!$A$4:$AZ$35,3,0)</f>
        <v>港中</v>
      </c>
      <c r="D6" s="77">
        <f>VLOOKUP($B6,春季星取表!$A$4:$AZ$35,42,0)</f>
        <v>13</v>
      </c>
      <c r="E6" s="77">
        <f>VLOOKUP($B6,春季星取表!$A$4:$AZ$35,34,0)</f>
        <v>5</v>
      </c>
      <c r="F6" s="77">
        <f>VLOOKUP($B6,春季星取表!$A$4:$AZ$35,36,0)</f>
        <v>4</v>
      </c>
      <c r="G6" s="77">
        <f>VLOOKUP($B6,春季星取表!$A$4:$AZ$35,38,0)</f>
        <v>1</v>
      </c>
      <c r="H6" s="77">
        <f>VLOOKUP($B6,春季星取表!$A$4:$AZ$35,40,0)</f>
        <v>0</v>
      </c>
      <c r="I6" s="77">
        <f>VLOOKUP($B6,春季星取表!$A$4:$AZ$35,44,0)</f>
        <v>22</v>
      </c>
      <c r="J6" s="77">
        <f>VLOOKUP($B6,春季星取表!$A$4:$AZ$35,46,0)</f>
        <v>9</v>
      </c>
      <c r="K6" s="77">
        <f>VLOOKUP($B6,春季星取表!$A$4:$AZ$35,48,0)</f>
        <v>13</v>
      </c>
    </row>
    <row r="7" spans="2:11" ht="21.75" customHeight="1" x14ac:dyDescent="0.15">
      <c r="B7" s="5">
        <v>3</v>
      </c>
      <c r="C7" s="6" t="str">
        <f>VLOOKUP($B7,春季星取表!$A$4:$AZ$35,3,0)</f>
        <v>附属中</v>
      </c>
      <c r="D7" s="5">
        <f>VLOOKUP($B7,春季星取表!$A$4:$AZ$35,42,0)</f>
        <v>10</v>
      </c>
      <c r="E7" s="5">
        <f>VLOOKUP($B7,春季星取表!$A$4:$AZ$35,34,0)</f>
        <v>6</v>
      </c>
      <c r="F7" s="5">
        <f>VLOOKUP($B7,春季星取表!$A$4:$AZ$35,36,0)</f>
        <v>3</v>
      </c>
      <c r="G7" s="5">
        <f>VLOOKUP($B7,春季星取表!$A$4:$AZ$35,38,0)</f>
        <v>1</v>
      </c>
      <c r="H7" s="5">
        <f>VLOOKUP($B7,春季星取表!$A$4:$AZ$35,40,0)</f>
        <v>2</v>
      </c>
      <c r="I7" s="5">
        <f>VLOOKUP($B7,春季星取表!$A$4:$AZ$35,44,0)</f>
        <v>25</v>
      </c>
      <c r="J7" s="5">
        <f>VLOOKUP($B7,春季星取表!$A$4:$AZ$35,46,0)</f>
        <v>8</v>
      </c>
      <c r="K7" s="5">
        <f>VLOOKUP($B7,春季星取表!$A$4:$AZ$35,48,0)</f>
        <v>17</v>
      </c>
    </row>
    <row r="8" spans="2:11" ht="21.75" customHeight="1" x14ac:dyDescent="0.15">
      <c r="B8" s="77">
        <v>4</v>
      </c>
      <c r="C8" s="78" t="str">
        <f>VLOOKUP($B8,春季星取表!$A$4:$AZ$35,3,0)</f>
        <v>五稜郭中</v>
      </c>
      <c r="D8" s="77">
        <f>VLOOKUP($B8,春季星取表!$A$4:$AZ$35,42,0)</f>
        <v>10</v>
      </c>
      <c r="E8" s="77">
        <f>VLOOKUP($B8,春季星取表!$A$4:$AZ$35,34,0)</f>
        <v>5</v>
      </c>
      <c r="F8" s="77">
        <f>VLOOKUP($B8,春季星取表!$A$4:$AZ$35,36,0)</f>
        <v>3</v>
      </c>
      <c r="G8" s="77">
        <f>VLOOKUP($B8,春季星取表!$A$4:$AZ$35,38,0)</f>
        <v>1</v>
      </c>
      <c r="H8" s="77">
        <f>VLOOKUP($B8,春季星取表!$A$4:$AZ$35,40,0)</f>
        <v>1</v>
      </c>
      <c r="I8" s="77">
        <f>VLOOKUP($B8,春季星取表!$A$4:$AZ$35,44,0)</f>
        <v>21</v>
      </c>
      <c r="J8" s="77">
        <f>VLOOKUP($B8,春季星取表!$A$4:$AZ$35,46,0)</f>
        <v>6</v>
      </c>
      <c r="K8" s="77">
        <f>VLOOKUP($B8,春季星取表!$A$4:$AZ$35,48,0)</f>
        <v>15</v>
      </c>
    </row>
    <row r="9" spans="2:11" ht="21.75" customHeight="1" x14ac:dyDescent="0.15">
      <c r="B9" s="5">
        <v>5</v>
      </c>
      <c r="C9" s="6" t="str">
        <f>VLOOKUP($B9,春季星取表!$A$4:$AZ$35,3,0)</f>
        <v>北檜山・乙部</v>
      </c>
      <c r="D9" s="5">
        <f>VLOOKUP($B9,春季星取表!$A$4:$AZ$35,42,0)</f>
        <v>9</v>
      </c>
      <c r="E9" s="5">
        <f>VLOOKUP($B9,春季星取表!$A$4:$AZ$35,34,0)</f>
        <v>7</v>
      </c>
      <c r="F9" s="5">
        <f>VLOOKUP($B9,春季星取表!$A$4:$AZ$35,36,0)</f>
        <v>3</v>
      </c>
      <c r="G9" s="5">
        <f>VLOOKUP($B9,春季星取表!$A$4:$AZ$35,38,0)</f>
        <v>0</v>
      </c>
      <c r="H9" s="5">
        <f>VLOOKUP($B9,春季星取表!$A$4:$AZ$35,40,0)</f>
        <v>4</v>
      </c>
      <c r="I9" s="5">
        <f>VLOOKUP($B9,春季星取表!$A$4:$AZ$35,44,0)</f>
        <v>21</v>
      </c>
      <c r="J9" s="5">
        <f>VLOOKUP($B9,春季星取表!$A$4:$AZ$35,46,0)</f>
        <v>25</v>
      </c>
      <c r="K9" s="5">
        <f>VLOOKUP($B9,春季星取表!$A$4:$AZ$35,48,0)</f>
        <v>-4</v>
      </c>
    </row>
    <row r="10" spans="2:11" ht="21.75" customHeight="1" x14ac:dyDescent="0.15">
      <c r="B10" s="77">
        <v>6</v>
      </c>
      <c r="C10" s="78" t="str">
        <f>VLOOKUP($B10,春季星取表!$A$4:$AZ$35,3,0)</f>
        <v>戸倉・旭岡</v>
      </c>
      <c r="D10" s="77">
        <f>VLOOKUP($B10,春季星取表!$A$4:$AZ$35,42,0)</f>
        <v>4</v>
      </c>
      <c r="E10" s="77">
        <f>VLOOKUP($B10,春季星取表!$A$4:$AZ$35,34,0)</f>
        <v>5</v>
      </c>
      <c r="F10" s="77">
        <f>VLOOKUP($B10,春季星取表!$A$4:$AZ$35,36,0)</f>
        <v>1</v>
      </c>
      <c r="G10" s="77">
        <f>VLOOKUP($B10,春季星取表!$A$4:$AZ$35,38,0)</f>
        <v>1</v>
      </c>
      <c r="H10" s="77">
        <f>VLOOKUP($B10,春季星取表!$A$4:$AZ$35,40,0)</f>
        <v>3</v>
      </c>
      <c r="I10" s="77">
        <f>VLOOKUP($B10,春季星取表!$A$4:$AZ$35,44,0)</f>
        <v>7</v>
      </c>
      <c r="J10" s="77">
        <f>VLOOKUP($B10,春季星取表!$A$4:$AZ$35,46,0)</f>
        <v>24</v>
      </c>
      <c r="K10" s="77">
        <f>VLOOKUP($B10,春季星取表!$A$4:$AZ$35,48,0)</f>
        <v>-17</v>
      </c>
    </row>
    <row r="11" spans="2:11" ht="21.75" customHeight="1" x14ac:dyDescent="0.15">
      <c r="B11" s="5">
        <v>7</v>
      </c>
      <c r="C11" s="108" t="str">
        <f>VLOOKUP($B11,春季星取表!$A$4:$AZ$35,3,0)</f>
        <v>赤川中</v>
      </c>
      <c r="D11" s="5">
        <f>VLOOKUP($B11,春季星取表!$A$4:$AZ$35,42,0)</f>
        <v>1</v>
      </c>
      <c r="E11" s="5">
        <f>VLOOKUP($B11,春季星取表!$A$4:$AZ$35,34,0)</f>
        <v>5</v>
      </c>
      <c r="F11" s="5">
        <f>VLOOKUP($B11,春季星取表!$A$4:$AZ$35,36,0)</f>
        <v>0</v>
      </c>
      <c r="G11" s="5">
        <f>VLOOKUP($B11,春季星取表!$A$4:$AZ$35,38,0)</f>
        <v>1</v>
      </c>
      <c r="H11" s="5">
        <f>VLOOKUP($B11,春季星取表!$A$4:$AZ$35,40,0)</f>
        <v>4</v>
      </c>
      <c r="I11" s="5">
        <f>VLOOKUP($B11,春季星取表!$A$4:$AZ$35,44,0)</f>
        <v>5</v>
      </c>
      <c r="J11" s="5">
        <f>VLOOKUP($B11,春季星取表!$A$4:$AZ$35,46,0)</f>
        <v>13</v>
      </c>
      <c r="K11" s="5">
        <f>VLOOKUP($B11,春季星取表!$A$4:$AZ$35,48,0)</f>
        <v>-8</v>
      </c>
    </row>
    <row r="12" spans="2:11" ht="18.75" x14ac:dyDescent="0.15">
      <c r="B12" s="77">
        <v>8</v>
      </c>
      <c r="C12" s="78" t="str">
        <f>VLOOKUP($B12,春季星取表!$A$4:$AZ$35,3,0)</f>
        <v>今金中</v>
      </c>
      <c r="D12" s="77">
        <f>VLOOKUP($B12,春季星取表!$A$4:$AZ$35,42,0)</f>
        <v>0</v>
      </c>
      <c r="E12" s="77">
        <f>VLOOKUP($B12,春季星取表!$A$4:$AZ$35,34,0)</f>
        <v>3</v>
      </c>
      <c r="F12" s="77">
        <f>VLOOKUP($B12,春季星取表!$A$4:$AZ$35,36,0)</f>
        <v>0</v>
      </c>
      <c r="G12" s="77">
        <f>VLOOKUP($B12,春季星取表!$A$4:$AZ$35,38,0)</f>
        <v>0</v>
      </c>
      <c r="H12" s="77">
        <f>VLOOKUP($B12,春季星取表!$A$4:$AZ$35,40,0)</f>
        <v>3</v>
      </c>
      <c r="I12" s="77">
        <f>VLOOKUP($B12,春季星取表!$A$4:$AZ$35,44,0)</f>
        <v>0</v>
      </c>
      <c r="J12" s="77">
        <f>VLOOKUP($B12,春季星取表!$A$4:$AZ$35,46,0)</f>
        <v>29</v>
      </c>
      <c r="K12" s="77">
        <f>VLOOKUP($B12,春季星取表!$A$4:$AZ$35,48,0)</f>
        <v>-29</v>
      </c>
    </row>
  </sheetData>
  <mergeCells count="4">
    <mergeCell ref="B1:H1"/>
    <mergeCell ref="I1:K1"/>
    <mergeCell ref="G3:H3"/>
    <mergeCell ref="I3:K3"/>
  </mergeCells>
  <phoneticPr fontId="27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1DFF-FD4F-4672-A782-66CD28C23668}">
  <dimension ref="A1:Z48"/>
  <sheetViews>
    <sheetView zoomScale="80" zoomScaleNormal="80" zoomScaleSheetLayoutView="80" workbookViewId="0">
      <selection activeCell="Y12" sqref="Y12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95</v>
      </c>
      <c r="D2" s="141" t="s">
        <v>96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第2節</v>
      </c>
      <c r="P2" s="141" t="str">
        <f>D2</f>
        <v>4月23日（日）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97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97</v>
      </c>
      <c r="Z3" s="105" t="s">
        <v>56</v>
      </c>
    </row>
    <row r="4" spans="2:26" ht="14.25" customHeight="1" x14ac:dyDescent="0.15">
      <c r="B4" s="142"/>
      <c r="C4" s="145"/>
      <c r="D4" s="146">
        <f>F4+F5</f>
        <v>0</v>
      </c>
      <c r="E4" s="147"/>
      <c r="F4" s="100"/>
      <c r="G4" s="100" t="s">
        <v>51</v>
      </c>
      <c r="H4" s="100"/>
      <c r="I4" s="147"/>
      <c r="J4" s="146">
        <f>H4+H5</f>
        <v>0</v>
      </c>
      <c r="K4" s="145"/>
      <c r="N4" s="142" t="s">
        <v>98</v>
      </c>
      <c r="O4" s="145" t="s">
        <v>99</v>
      </c>
      <c r="P4" s="146">
        <f>R4+R5</f>
        <v>0</v>
      </c>
      <c r="Q4" s="147"/>
      <c r="R4" s="100">
        <v>0</v>
      </c>
      <c r="S4" s="100" t="s">
        <v>51</v>
      </c>
      <c r="T4" s="100">
        <v>3</v>
      </c>
      <c r="U4" s="147"/>
      <c r="V4" s="146">
        <f>T4+T5</f>
        <v>3</v>
      </c>
      <c r="W4" s="145" t="s">
        <v>100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/>
      <c r="G5" s="100" t="s">
        <v>51</v>
      </c>
      <c r="H5" s="100"/>
      <c r="I5" s="147"/>
      <c r="J5" s="146"/>
      <c r="K5" s="145"/>
      <c r="N5" s="143"/>
      <c r="O5" s="145"/>
      <c r="P5" s="146"/>
      <c r="Q5" s="147"/>
      <c r="R5" s="100">
        <v>0</v>
      </c>
      <c r="S5" s="100" t="s">
        <v>51</v>
      </c>
      <c r="T5" s="100">
        <v>0</v>
      </c>
      <c r="U5" s="147"/>
      <c r="V5" s="146"/>
      <c r="W5" s="145"/>
    </row>
    <row r="6" spans="2:26" ht="18.75" x14ac:dyDescent="0.15">
      <c r="B6" s="143"/>
      <c r="C6" s="83"/>
      <c r="D6" s="81"/>
      <c r="E6" s="81"/>
      <c r="F6" s="148" t="s">
        <v>28</v>
      </c>
      <c r="G6" s="148"/>
      <c r="H6" s="148"/>
      <c r="I6" s="81"/>
      <c r="J6" s="81"/>
      <c r="K6" s="87"/>
      <c r="N6" s="143"/>
      <c r="O6" s="83"/>
      <c r="P6" s="81"/>
      <c r="Q6" s="81"/>
      <c r="R6" s="148" t="s">
        <v>28</v>
      </c>
      <c r="S6" s="148"/>
      <c r="T6" s="148"/>
      <c r="U6" s="81"/>
      <c r="V6" s="81"/>
      <c r="W6" s="87" t="s">
        <v>101</v>
      </c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/>
      <c r="D10" s="150">
        <f>F10+F11</f>
        <v>0</v>
      </c>
      <c r="E10" s="151"/>
      <c r="F10" s="106"/>
      <c r="G10" s="106" t="s">
        <v>51</v>
      </c>
      <c r="H10" s="106"/>
      <c r="I10" s="151"/>
      <c r="J10" s="150">
        <f>H10+H11</f>
        <v>0</v>
      </c>
      <c r="K10" s="149"/>
      <c r="N10" s="142" t="s">
        <v>98</v>
      </c>
      <c r="O10" s="149" t="s">
        <v>102</v>
      </c>
      <c r="P10" s="150">
        <f>R10+R11</f>
        <v>1</v>
      </c>
      <c r="Q10" s="151"/>
      <c r="R10" s="106">
        <v>0</v>
      </c>
      <c r="S10" s="106" t="s">
        <v>51</v>
      </c>
      <c r="T10" s="106">
        <v>0</v>
      </c>
      <c r="U10" s="151"/>
      <c r="V10" s="150">
        <f>T10+T11</f>
        <v>0</v>
      </c>
      <c r="W10" s="149" t="s">
        <v>103</v>
      </c>
    </row>
    <row r="11" spans="2:26" ht="14.25" customHeight="1" x14ac:dyDescent="0.15">
      <c r="B11" s="143"/>
      <c r="C11" s="149"/>
      <c r="D11" s="150"/>
      <c r="E11" s="151"/>
      <c r="F11" s="106"/>
      <c r="G11" s="106" t="s">
        <v>51</v>
      </c>
      <c r="H11" s="106"/>
      <c r="I11" s="151"/>
      <c r="J11" s="150"/>
      <c r="K11" s="149"/>
      <c r="N11" s="143"/>
      <c r="O11" s="149"/>
      <c r="P11" s="150"/>
      <c r="Q11" s="151"/>
      <c r="R11" s="106">
        <v>1</v>
      </c>
      <c r="S11" s="106" t="s">
        <v>51</v>
      </c>
      <c r="T11" s="106">
        <v>0</v>
      </c>
      <c r="U11" s="151"/>
      <c r="V11" s="150"/>
      <c r="W11" s="149"/>
    </row>
    <row r="12" spans="2:26" ht="18.75" x14ac:dyDescent="0.15">
      <c r="B12" s="143"/>
      <c r="C12" s="85"/>
      <c r="D12" s="101"/>
      <c r="E12" s="82"/>
      <c r="F12" s="152" t="s">
        <v>28</v>
      </c>
      <c r="G12" s="152"/>
      <c r="H12" s="152"/>
      <c r="I12" s="82"/>
      <c r="J12" s="101"/>
      <c r="K12" s="89"/>
      <c r="N12" s="143"/>
      <c r="O12" s="89" t="s">
        <v>104</v>
      </c>
      <c r="P12" s="101"/>
      <c r="Q12" s="82"/>
      <c r="R12" s="152" t="s">
        <v>28</v>
      </c>
      <c r="S12" s="152"/>
      <c r="T12" s="152"/>
      <c r="U12" s="82"/>
      <c r="V12" s="101"/>
      <c r="W12" s="89"/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 t="s">
        <v>80</v>
      </c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/>
      <c r="D16" s="146">
        <f>F16+F17</f>
        <v>0</v>
      </c>
      <c r="E16" s="147"/>
      <c r="F16" s="100"/>
      <c r="G16" s="100" t="s">
        <v>51</v>
      </c>
      <c r="H16" s="100"/>
      <c r="I16" s="147"/>
      <c r="J16" s="146">
        <f>H16+H17</f>
        <v>0</v>
      </c>
      <c r="K16" s="145"/>
      <c r="N16" s="142" t="s">
        <v>98</v>
      </c>
      <c r="O16" s="145" t="s">
        <v>89</v>
      </c>
      <c r="P16" s="146">
        <f>R16+R17</f>
        <v>0</v>
      </c>
      <c r="Q16" s="147"/>
      <c r="R16" s="100">
        <v>0</v>
      </c>
      <c r="S16" s="100" t="s">
        <v>51</v>
      </c>
      <c r="T16" s="100">
        <v>0</v>
      </c>
      <c r="U16" s="147"/>
      <c r="V16" s="146">
        <f>T16+T17</f>
        <v>0</v>
      </c>
      <c r="W16" s="145" t="s">
        <v>105</v>
      </c>
    </row>
    <row r="17" spans="2:23" ht="14.25" customHeight="1" x14ac:dyDescent="0.15">
      <c r="B17" s="143"/>
      <c r="C17" s="145"/>
      <c r="D17" s="146"/>
      <c r="E17" s="147"/>
      <c r="F17" s="100"/>
      <c r="G17" s="100" t="s">
        <v>51</v>
      </c>
      <c r="H17" s="100"/>
      <c r="I17" s="147"/>
      <c r="J17" s="146"/>
      <c r="K17" s="145"/>
      <c r="N17" s="143"/>
      <c r="O17" s="145"/>
      <c r="P17" s="146"/>
      <c r="Q17" s="147"/>
      <c r="R17" s="100">
        <v>0</v>
      </c>
      <c r="S17" s="100" t="s">
        <v>51</v>
      </c>
      <c r="T17" s="100">
        <v>0</v>
      </c>
      <c r="U17" s="147"/>
      <c r="V17" s="146"/>
      <c r="W17" s="145"/>
    </row>
    <row r="18" spans="2:23" ht="18.75" x14ac:dyDescent="0.15">
      <c r="B18" s="143"/>
      <c r="C18" s="83"/>
      <c r="D18" s="81"/>
      <c r="E18" s="81"/>
      <c r="F18" s="148" t="s">
        <v>28</v>
      </c>
      <c r="G18" s="148"/>
      <c r="H18" s="148"/>
      <c r="I18" s="81"/>
      <c r="J18" s="81"/>
      <c r="K18" s="87"/>
      <c r="N18" s="143"/>
      <c r="O18" s="83"/>
      <c r="P18" s="81"/>
      <c r="Q18" s="81"/>
      <c r="R18" s="148" t="s">
        <v>28</v>
      </c>
      <c r="S18" s="148"/>
      <c r="T18" s="148"/>
      <c r="U18" s="81"/>
      <c r="V18" s="81"/>
      <c r="W18" s="87"/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>
        <f>F22+F23</f>
        <v>0</v>
      </c>
      <c r="E22" s="151"/>
      <c r="F22" s="106"/>
      <c r="G22" s="106" t="s">
        <v>51</v>
      </c>
      <c r="H22" s="106"/>
      <c r="I22" s="151"/>
      <c r="J22" s="150">
        <f>H22+H23</f>
        <v>0</v>
      </c>
      <c r="K22" s="149"/>
      <c r="N22" s="142" t="s">
        <v>98</v>
      </c>
      <c r="O22" s="149" t="s">
        <v>106</v>
      </c>
      <c r="P22" s="150">
        <f>R22+R23</f>
        <v>0</v>
      </c>
      <c r="Q22" s="151"/>
      <c r="R22" s="106">
        <v>0</v>
      </c>
      <c r="S22" s="106" t="s">
        <v>51</v>
      </c>
      <c r="T22" s="106">
        <v>1</v>
      </c>
      <c r="U22" s="151"/>
      <c r="V22" s="150">
        <f>T22+T23</f>
        <v>2</v>
      </c>
      <c r="W22" s="149" t="s">
        <v>107</v>
      </c>
    </row>
    <row r="23" spans="2:23" ht="14.25" customHeight="1" x14ac:dyDescent="0.15">
      <c r="B23" s="143"/>
      <c r="C23" s="149"/>
      <c r="D23" s="150"/>
      <c r="E23" s="151"/>
      <c r="F23" s="106"/>
      <c r="G23" s="106" t="s">
        <v>51</v>
      </c>
      <c r="H23" s="106"/>
      <c r="I23" s="151"/>
      <c r="J23" s="150"/>
      <c r="K23" s="149"/>
      <c r="N23" s="143"/>
      <c r="O23" s="149"/>
      <c r="P23" s="150"/>
      <c r="Q23" s="151"/>
      <c r="R23" s="106">
        <v>0</v>
      </c>
      <c r="S23" s="106" t="s">
        <v>51</v>
      </c>
      <c r="T23" s="106">
        <v>1</v>
      </c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 t="s">
        <v>28</v>
      </c>
      <c r="G24" s="152"/>
      <c r="H24" s="152"/>
      <c r="I24" s="82"/>
      <c r="J24" s="101"/>
      <c r="K24" s="89"/>
      <c r="N24" s="143"/>
      <c r="O24" s="85"/>
      <c r="P24" s="101"/>
      <c r="Q24" s="82"/>
      <c r="R24" s="152" t="s">
        <v>28</v>
      </c>
      <c r="S24" s="152"/>
      <c r="T24" s="152"/>
      <c r="U24" s="82"/>
      <c r="V24" s="101"/>
      <c r="W24" s="89" t="s">
        <v>108</v>
      </c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 t="s">
        <v>54</v>
      </c>
      <c r="O28" s="145" t="s">
        <v>77</v>
      </c>
      <c r="P28" s="146">
        <f>R28+R29</f>
        <v>3</v>
      </c>
      <c r="Q28" s="147"/>
      <c r="R28" s="100">
        <v>2</v>
      </c>
      <c r="S28" s="100" t="s">
        <v>51</v>
      </c>
      <c r="T28" s="100">
        <v>1</v>
      </c>
      <c r="U28" s="147"/>
      <c r="V28" s="146">
        <f>T28+T29</f>
        <v>3</v>
      </c>
      <c r="W28" s="145" t="s">
        <v>109</v>
      </c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45"/>
      <c r="P29" s="146"/>
      <c r="Q29" s="147"/>
      <c r="R29" s="100">
        <v>1</v>
      </c>
      <c r="S29" s="100" t="s">
        <v>51</v>
      </c>
      <c r="T29" s="100">
        <v>2</v>
      </c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7" t="s">
        <v>110</v>
      </c>
      <c r="P30" s="81"/>
      <c r="Q30" s="81"/>
      <c r="R30" s="148" t="s">
        <v>28</v>
      </c>
      <c r="S30" s="148"/>
      <c r="T30" s="148"/>
      <c r="U30" s="81"/>
      <c r="V30" s="81"/>
      <c r="W30" s="87" t="s">
        <v>111</v>
      </c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8" t="s">
        <v>74</v>
      </c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 t="s">
        <v>54</v>
      </c>
      <c r="O34" s="149" t="s">
        <v>72</v>
      </c>
      <c r="P34" s="150">
        <f>R34+R35</f>
        <v>7</v>
      </c>
      <c r="Q34" s="151"/>
      <c r="R34" s="106">
        <v>4</v>
      </c>
      <c r="S34" s="106" t="s">
        <v>51</v>
      </c>
      <c r="T34" s="106">
        <v>1</v>
      </c>
      <c r="U34" s="151"/>
      <c r="V34" s="150">
        <f>T34+T35</f>
        <v>1</v>
      </c>
      <c r="W34" s="149" t="s">
        <v>81</v>
      </c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49"/>
      <c r="P35" s="150"/>
      <c r="Q35" s="151"/>
      <c r="R35" s="106">
        <v>3</v>
      </c>
      <c r="S35" s="106" t="s">
        <v>51</v>
      </c>
      <c r="T35" s="106">
        <v>0</v>
      </c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 t="s">
        <v>112</v>
      </c>
      <c r="P36" s="101"/>
      <c r="Q36" s="82"/>
      <c r="R36" s="152" t="s">
        <v>28</v>
      </c>
      <c r="S36" s="152"/>
      <c r="T36" s="152"/>
      <c r="U36" s="82"/>
      <c r="V36" s="101"/>
      <c r="W36" s="89" t="s">
        <v>83</v>
      </c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</mergeCells>
  <phoneticPr fontId="27"/>
  <dataValidations count="1">
    <dataValidation type="list" allowBlank="1" showInputMessage="1" showErrorMessage="1" sqref="N4:N8 N10:N14 N16:N20 N22:N26 N28:N32 N34:N38 B4:B8 B10:B14 B16:B20 B22:B26 B28:B32 B34:B38" xr:uid="{E2B077D3-D022-48FC-A690-FE31F9E22C50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78C9-B6EC-4415-9AC2-1C4CED2C1DD8}">
  <dimension ref="A1:Z48"/>
  <sheetViews>
    <sheetView topLeftCell="C1" zoomScale="115" zoomScaleNormal="115" zoomScaleSheetLayoutView="80" workbookViewId="0">
      <selection activeCell="N21" sqref="N21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115</v>
      </c>
      <c r="D2" s="141" t="s">
        <v>116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第3節</v>
      </c>
      <c r="P2" s="141" t="str">
        <f>D2</f>
        <v>4月2９日（土）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59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117</v>
      </c>
      <c r="Z3" s="105" t="s">
        <v>56</v>
      </c>
    </row>
    <row r="4" spans="2:26" ht="14.25" customHeight="1" x14ac:dyDescent="0.15">
      <c r="B4" s="142"/>
      <c r="C4" s="145" t="s">
        <v>118</v>
      </c>
      <c r="D4" s="146">
        <f>F4+F5</f>
        <v>3</v>
      </c>
      <c r="E4" s="147"/>
      <c r="F4" s="100">
        <v>0</v>
      </c>
      <c r="G4" s="100" t="s">
        <v>51</v>
      </c>
      <c r="H4" s="100">
        <v>3</v>
      </c>
      <c r="I4" s="147"/>
      <c r="J4" s="146">
        <f>H4+H5</f>
        <v>4</v>
      </c>
      <c r="K4" s="145" t="s">
        <v>109</v>
      </c>
      <c r="N4" s="142" t="s">
        <v>98</v>
      </c>
      <c r="O4" s="145" t="s">
        <v>119</v>
      </c>
      <c r="P4" s="146">
        <f>R4+R5</f>
        <v>6</v>
      </c>
      <c r="Q4" s="147"/>
      <c r="R4" s="100">
        <v>2</v>
      </c>
      <c r="S4" s="100" t="s">
        <v>51</v>
      </c>
      <c r="T4" s="100">
        <v>0</v>
      </c>
      <c r="U4" s="147"/>
      <c r="V4" s="146">
        <f>T4+T5</f>
        <v>0</v>
      </c>
      <c r="W4" s="145" t="s">
        <v>92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3</v>
      </c>
      <c r="G5" s="100" t="s">
        <v>51</v>
      </c>
      <c r="H5" s="100">
        <v>1</v>
      </c>
      <c r="I5" s="147"/>
      <c r="J5" s="146"/>
      <c r="K5" s="145"/>
      <c r="N5" s="143"/>
      <c r="O5" s="145"/>
      <c r="P5" s="146"/>
      <c r="Q5" s="147"/>
      <c r="R5" s="100">
        <v>4</v>
      </c>
      <c r="S5" s="100" t="s">
        <v>51</v>
      </c>
      <c r="T5" s="100">
        <v>0</v>
      </c>
      <c r="U5" s="147"/>
      <c r="V5" s="146"/>
      <c r="W5" s="145"/>
    </row>
    <row r="6" spans="2:26" ht="18.75" x14ac:dyDescent="0.15">
      <c r="B6" s="143"/>
      <c r="C6" s="83" t="s">
        <v>120</v>
      </c>
      <c r="D6" s="81"/>
      <c r="E6" s="81"/>
      <c r="F6" s="148" t="s">
        <v>28</v>
      </c>
      <c r="G6" s="148"/>
      <c r="H6" s="148"/>
      <c r="I6" s="81"/>
      <c r="J6" s="81"/>
      <c r="K6" s="87" t="s">
        <v>121</v>
      </c>
      <c r="N6" s="143"/>
      <c r="O6" s="83" t="s">
        <v>122</v>
      </c>
      <c r="P6" s="81"/>
      <c r="Q6" s="81"/>
      <c r="R6" s="148" t="s">
        <v>28</v>
      </c>
      <c r="S6" s="148"/>
      <c r="T6" s="148"/>
      <c r="U6" s="81"/>
      <c r="V6" s="81"/>
      <c r="W6" s="87"/>
    </row>
    <row r="7" spans="2:26" ht="18.75" x14ac:dyDescent="0.15">
      <c r="B7" s="143"/>
      <c r="C7" s="84" t="s">
        <v>83</v>
      </c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 t="s">
        <v>72</v>
      </c>
      <c r="D10" s="150">
        <f>F10+F11</f>
        <v>8</v>
      </c>
      <c r="E10" s="151"/>
      <c r="F10" s="106">
        <v>4</v>
      </c>
      <c r="G10" s="106" t="s">
        <v>51</v>
      </c>
      <c r="H10" s="106">
        <v>0</v>
      </c>
      <c r="I10" s="151"/>
      <c r="J10" s="150">
        <f>H10+H11</f>
        <v>0</v>
      </c>
      <c r="K10" s="149" t="s">
        <v>123</v>
      </c>
      <c r="N10" s="142" t="s">
        <v>98</v>
      </c>
      <c r="O10" s="149" t="s">
        <v>124</v>
      </c>
      <c r="P10" s="150">
        <f>R10+R11</f>
        <v>0</v>
      </c>
      <c r="Q10" s="151"/>
      <c r="R10" s="106">
        <v>0</v>
      </c>
      <c r="S10" s="106" t="s">
        <v>51</v>
      </c>
      <c r="T10" s="106">
        <v>1</v>
      </c>
      <c r="U10" s="151"/>
      <c r="V10" s="150">
        <f>T10+T11</f>
        <v>1</v>
      </c>
      <c r="W10" s="149" t="s">
        <v>125</v>
      </c>
    </row>
    <row r="11" spans="2:26" ht="14.25" customHeight="1" x14ac:dyDescent="0.15">
      <c r="B11" s="143"/>
      <c r="C11" s="149"/>
      <c r="D11" s="150"/>
      <c r="E11" s="151"/>
      <c r="F11" s="106">
        <v>4</v>
      </c>
      <c r="G11" s="106" t="s">
        <v>51</v>
      </c>
      <c r="H11" s="106">
        <v>0</v>
      </c>
      <c r="I11" s="151"/>
      <c r="J11" s="150"/>
      <c r="K11" s="149"/>
      <c r="N11" s="143"/>
      <c r="O11" s="149"/>
      <c r="P11" s="150"/>
      <c r="Q11" s="151"/>
      <c r="R11" s="106">
        <v>0</v>
      </c>
      <c r="S11" s="106" t="s">
        <v>51</v>
      </c>
      <c r="T11" s="106">
        <v>0</v>
      </c>
      <c r="U11" s="151"/>
      <c r="V11" s="150"/>
      <c r="W11" s="149"/>
    </row>
    <row r="12" spans="2:26" ht="18.75" x14ac:dyDescent="0.15">
      <c r="B12" s="143"/>
      <c r="C12" s="85" t="s">
        <v>126</v>
      </c>
      <c r="D12" s="101"/>
      <c r="E12" s="82"/>
      <c r="F12" s="152" t="s">
        <v>28</v>
      </c>
      <c r="G12" s="152"/>
      <c r="H12" s="152"/>
      <c r="I12" s="82"/>
      <c r="J12" s="101"/>
      <c r="K12" s="89"/>
      <c r="N12" s="143"/>
      <c r="O12" s="85"/>
      <c r="P12" s="101"/>
      <c r="Q12" s="82"/>
      <c r="R12" s="152" t="s">
        <v>28</v>
      </c>
      <c r="S12" s="152"/>
      <c r="T12" s="152"/>
      <c r="U12" s="82"/>
      <c r="V12" s="101"/>
      <c r="W12" s="89" t="s">
        <v>127</v>
      </c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 t="s">
        <v>118</v>
      </c>
      <c r="D16" s="146">
        <f>F16+F17</f>
        <v>15</v>
      </c>
      <c r="E16" s="147"/>
      <c r="F16" s="100">
        <v>13</v>
      </c>
      <c r="G16" s="100" t="s">
        <v>51</v>
      </c>
      <c r="H16" s="100">
        <v>0</v>
      </c>
      <c r="I16" s="147"/>
      <c r="J16" s="146">
        <f>H16+H17</f>
        <v>0</v>
      </c>
      <c r="K16" s="145" t="s">
        <v>128</v>
      </c>
      <c r="N16" s="142" t="s">
        <v>98</v>
      </c>
      <c r="O16" s="145" t="s">
        <v>129</v>
      </c>
      <c r="P16" s="146">
        <f>R16+R17</f>
        <v>1</v>
      </c>
      <c r="Q16" s="147"/>
      <c r="R16" s="100">
        <v>1</v>
      </c>
      <c r="S16" s="100" t="s">
        <v>51</v>
      </c>
      <c r="T16" s="100">
        <v>1</v>
      </c>
      <c r="U16" s="147"/>
      <c r="V16" s="146">
        <f>T16+T17</f>
        <v>1</v>
      </c>
      <c r="W16" s="145" t="s">
        <v>130</v>
      </c>
    </row>
    <row r="17" spans="2:23" ht="14.25" customHeight="1" x14ac:dyDescent="0.15">
      <c r="B17" s="143"/>
      <c r="C17" s="145"/>
      <c r="D17" s="146"/>
      <c r="E17" s="147"/>
      <c r="F17" s="100">
        <v>2</v>
      </c>
      <c r="G17" s="100" t="s">
        <v>51</v>
      </c>
      <c r="H17" s="100">
        <v>0</v>
      </c>
      <c r="I17" s="147"/>
      <c r="J17" s="146"/>
      <c r="K17" s="145"/>
      <c r="N17" s="143"/>
      <c r="O17" s="145"/>
      <c r="P17" s="146"/>
      <c r="Q17" s="147"/>
      <c r="R17" s="100">
        <v>0</v>
      </c>
      <c r="S17" s="100" t="s">
        <v>51</v>
      </c>
      <c r="T17" s="100">
        <v>0</v>
      </c>
      <c r="U17" s="147"/>
      <c r="V17" s="146"/>
      <c r="W17" s="145"/>
    </row>
    <row r="18" spans="2:23" ht="18.75" x14ac:dyDescent="0.15">
      <c r="B18" s="143"/>
      <c r="C18" s="83" t="s">
        <v>131</v>
      </c>
      <c r="D18" s="81"/>
      <c r="E18" s="81"/>
      <c r="F18" s="148" t="s">
        <v>28</v>
      </c>
      <c r="G18" s="148"/>
      <c r="H18" s="148"/>
      <c r="I18" s="81"/>
      <c r="J18" s="81"/>
      <c r="K18" s="87"/>
      <c r="N18" s="143"/>
      <c r="O18" s="83" t="s">
        <v>127</v>
      </c>
      <c r="P18" s="81"/>
      <c r="Q18" s="81"/>
      <c r="R18" s="148" t="s">
        <v>28</v>
      </c>
      <c r="S18" s="148"/>
      <c r="T18" s="148"/>
      <c r="U18" s="81"/>
      <c r="V18" s="81"/>
      <c r="W18" s="87" t="s">
        <v>132</v>
      </c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 t="s">
        <v>133</v>
      </c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>
        <f>F22+F23</f>
        <v>0</v>
      </c>
      <c r="E22" s="151"/>
      <c r="F22" s="106"/>
      <c r="G22" s="106" t="s">
        <v>51</v>
      </c>
      <c r="H22" s="106"/>
      <c r="I22" s="151"/>
      <c r="J22" s="150">
        <f>H22+H23</f>
        <v>0</v>
      </c>
      <c r="K22" s="149"/>
      <c r="N22" s="142"/>
      <c r="O22" s="149"/>
      <c r="P22" s="150">
        <f>R22+R23</f>
        <v>0</v>
      </c>
      <c r="Q22" s="151"/>
      <c r="R22" s="106"/>
      <c r="S22" s="106" t="s">
        <v>51</v>
      </c>
      <c r="T22" s="106"/>
      <c r="U22" s="151"/>
      <c r="V22" s="150">
        <f>T22+T23</f>
        <v>0</v>
      </c>
      <c r="W22" s="149"/>
    </row>
    <row r="23" spans="2:23" ht="14.25" customHeight="1" x14ac:dyDescent="0.15">
      <c r="B23" s="143"/>
      <c r="C23" s="149"/>
      <c r="D23" s="150"/>
      <c r="E23" s="151"/>
      <c r="F23" s="106"/>
      <c r="G23" s="106" t="s">
        <v>51</v>
      </c>
      <c r="H23" s="106"/>
      <c r="I23" s="151"/>
      <c r="J23" s="150"/>
      <c r="K23" s="149"/>
      <c r="N23" s="143"/>
      <c r="O23" s="149"/>
      <c r="P23" s="150"/>
      <c r="Q23" s="151"/>
      <c r="R23" s="106"/>
      <c r="S23" s="106" t="s">
        <v>51</v>
      </c>
      <c r="T23" s="106"/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 t="s">
        <v>28</v>
      </c>
      <c r="G24" s="152"/>
      <c r="H24" s="152"/>
      <c r="I24" s="82"/>
      <c r="J24" s="101"/>
      <c r="K24" s="89"/>
      <c r="N24" s="143"/>
      <c r="O24" s="85"/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/>
      <c r="O28" s="145"/>
      <c r="P28" s="146">
        <f>R28+R29</f>
        <v>0</v>
      </c>
      <c r="Q28" s="147"/>
      <c r="R28" s="100"/>
      <c r="S28" s="100" t="s">
        <v>51</v>
      </c>
      <c r="T28" s="100"/>
      <c r="U28" s="147"/>
      <c r="V28" s="146">
        <f>T28+T29</f>
        <v>0</v>
      </c>
      <c r="W28" s="145"/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45"/>
      <c r="P29" s="146"/>
      <c r="Q29" s="147"/>
      <c r="R29" s="100"/>
      <c r="S29" s="100" t="s">
        <v>51</v>
      </c>
      <c r="T29" s="100"/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/>
      <c r="P30" s="81"/>
      <c r="Q30" s="81"/>
      <c r="R30" s="148" t="s">
        <v>28</v>
      </c>
      <c r="S30" s="148"/>
      <c r="T30" s="148"/>
      <c r="U30" s="81"/>
      <c r="V30" s="81"/>
      <c r="W30" s="87"/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/>
      <c r="O34" s="149"/>
      <c r="P34" s="150">
        <f>R34+R35</f>
        <v>0</v>
      </c>
      <c r="Q34" s="151"/>
      <c r="R34" s="106"/>
      <c r="S34" s="106" t="s">
        <v>51</v>
      </c>
      <c r="T34" s="106"/>
      <c r="U34" s="151"/>
      <c r="V34" s="150">
        <f>T34+T35</f>
        <v>0</v>
      </c>
      <c r="W34" s="149"/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49"/>
      <c r="P35" s="150"/>
      <c r="Q35" s="151"/>
      <c r="R35" s="106"/>
      <c r="S35" s="106" t="s">
        <v>51</v>
      </c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</mergeCells>
  <phoneticPr fontId="27"/>
  <dataValidations count="2">
    <dataValidation type="list" allowBlank="1" showInputMessage="1" showErrorMessage="1" sqref="N4:N8 N10:N14 N16:N20" xr:uid="{62BAAA82-4D88-4E5F-ABAC-2A8A8D7FAC36}">
      <formula1>$M$3:$M$4</formula1>
    </dataValidation>
    <dataValidation type="list" allowBlank="1" showInputMessage="1" showErrorMessage="1" sqref="B22:B26 B28:B32 B34:B38 N22:N26 N28:N32 N34:N38 B4:B8 B10:B14 B16:B20" xr:uid="{5635F085-B3F4-4719-83A4-47C1F17D3550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A4FE-0860-4A65-9B5F-3C13B98168DB}">
  <dimension ref="A1:Z48"/>
  <sheetViews>
    <sheetView zoomScale="90" zoomScaleNormal="90" zoomScaleSheetLayoutView="80" workbookViewId="0">
      <selection activeCell="Y13" sqref="Y13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134</v>
      </c>
      <c r="D2" s="141" t="s">
        <v>135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第4節</v>
      </c>
      <c r="P2" s="141" t="str">
        <f>D2</f>
        <v>4月30日（日）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59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97</v>
      </c>
      <c r="Z3" s="105" t="s">
        <v>56</v>
      </c>
    </row>
    <row r="4" spans="2:26" ht="14.25" customHeight="1" x14ac:dyDescent="0.15">
      <c r="B4" s="142"/>
      <c r="C4" s="145"/>
      <c r="D4" s="146">
        <f>F4+F5</f>
        <v>0</v>
      </c>
      <c r="E4" s="147"/>
      <c r="F4" s="100"/>
      <c r="G4" s="100" t="s">
        <v>51</v>
      </c>
      <c r="H4" s="100"/>
      <c r="I4" s="147"/>
      <c r="J4" s="146">
        <f>H4+H5</f>
        <v>0</v>
      </c>
      <c r="K4" s="145"/>
      <c r="N4" s="142" t="s">
        <v>98</v>
      </c>
      <c r="O4" s="145" t="s">
        <v>99</v>
      </c>
      <c r="P4" s="146">
        <f>R4+R5</f>
        <v>1</v>
      </c>
      <c r="Q4" s="147"/>
      <c r="R4" s="100">
        <v>1</v>
      </c>
      <c r="S4" s="100" t="s">
        <v>51</v>
      </c>
      <c r="T4" s="100">
        <v>0</v>
      </c>
      <c r="U4" s="147"/>
      <c r="V4" s="146">
        <f>T4+T5</f>
        <v>3</v>
      </c>
      <c r="W4" s="145" t="s">
        <v>103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/>
      <c r="G5" s="100" t="s">
        <v>51</v>
      </c>
      <c r="H5" s="100"/>
      <c r="I5" s="147"/>
      <c r="J5" s="146"/>
      <c r="K5" s="145"/>
      <c r="N5" s="143"/>
      <c r="O5" s="145"/>
      <c r="P5" s="146"/>
      <c r="Q5" s="147"/>
      <c r="R5" s="100">
        <v>0</v>
      </c>
      <c r="S5" s="100" t="s">
        <v>51</v>
      </c>
      <c r="T5" s="100">
        <v>3</v>
      </c>
      <c r="U5" s="147"/>
      <c r="V5" s="146"/>
      <c r="W5" s="145"/>
    </row>
    <row r="6" spans="2:26" ht="18.75" x14ac:dyDescent="0.15">
      <c r="B6" s="143"/>
      <c r="C6" s="83"/>
      <c r="D6" s="81"/>
      <c r="E6" s="81"/>
      <c r="F6" s="148" t="s">
        <v>28</v>
      </c>
      <c r="G6" s="148"/>
      <c r="H6" s="148"/>
      <c r="I6" s="81"/>
      <c r="J6" s="81"/>
      <c r="K6" s="87"/>
      <c r="N6" s="143"/>
      <c r="O6" s="83" t="s">
        <v>74</v>
      </c>
      <c r="P6" s="81"/>
      <c r="Q6" s="81"/>
      <c r="R6" s="148" t="s">
        <v>28</v>
      </c>
      <c r="S6" s="148"/>
      <c r="T6" s="148"/>
      <c r="U6" s="81"/>
      <c r="V6" s="81"/>
      <c r="W6" s="87" t="s">
        <v>136</v>
      </c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/>
      <c r="D10" s="150">
        <f>F10+F11</f>
        <v>0</v>
      </c>
      <c r="E10" s="151"/>
      <c r="F10" s="106"/>
      <c r="G10" s="106" t="s">
        <v>51</v>
      </c>
      <c r="H10" s="106"/>
      <c r="I10" s="151"/>
      <c r="J10" s="150">
        <f>H10+H11</f>
        <v>0</v>
      </c>
      <c r="K10" s="149"/>
      <c r="N10" s="142" t="s">
        <v>98</v>
      </c>
      <c r="O10" s="149" t="s">
        <v>86</v>
      </c>
      <c r="P10" s="150">
        <f>R10+R11</f>
        <v>2</v>
      </c>
      <c r="Q10" s="151"/>
      <c r="R10" s="106">
        <v>2</v>
      </c>
      <c r="S10" s="106" t="s">
        <v>51</v>
      </c>
      <c r="T10" s="106">
        <v>0</v>
      </c>
      <c r="U10" s="151"/>
      <c r="V10" s="150">
        <f>T10+T11</f>
        <v>0</v>
      </c>
      <c r="W10" s="149" t="s">
        <v>137</v>
      </c>
    </row>
    <row r="11" spans="2:26" ht="14.25" customHeight="1" x14ac:dyDescent="0.15">
      <c r="B11" s="143"/>
      <c r="C11" s="149"/>
      <c r="D11" s="150"/>
      <c r="E11" s="151"/>
      <c r="F11" s="106"/>
      <c r="G11" s="106" t="s">
        <v>51</v>
      </c>
      <c r="H11" s="106"/>
      <c r="I11" s="151"/>
      <c r="J11" s="150"/>
      <c r="K11" s="149"/>
      <c r="N11" s="143"/>
      <c r="O11" s="149"/>
      <c r="P11" s="150"/>
      <c r="Q11" s="151"/>
      <c r="R11" s="106">
        <v>0</v>
      </c>
      <c r="S11" s="106" t="s">
        <v>51</v>
      </c>
      <c r="T11" s="106">
        <v>0</v>
      </c>
      <c r="U11" s="151"/>
      <c r="V11" s="150"/>
      <c r="W11" s="149"/>
    </row>
    <row r="12" spans="2:26" ht="18.75" x14ac:dyDescent="0.15">
      <c r="B12" s="143"/>
      <c r="C12" s="85"/>
      <c r="D12" s="101"/>
      <c r="E12" s="82"/>
      <c r="F12" s="152" t="s">
        <v>28</v>
      </c>
      <c r="G12" s="152"/>
      <c r="H12" s="152"/>
      <c r="I12" s="82"/>
      <c r="J12" s="101"/>
      <c r="K12" s="89"/>
      <c r="N12" s="143"/>
      <c r="O12" s="85" t="s">
        <v>138</v>
      </c>
      <c r="P12" s="101"/>
      <c r="Q12" s="82"/>
      <c r="R12" s="152" t="s">
        <v>28</v>
      </c>
      <c r="S12" s="152"/>
      <c r="T12" s="152"/>
      <c r="U12" s="82"/>
      <c r="V12" s="101"/>
      <c r="W12" s="89"/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/>
      <c r="D16" s="146">
        <f>F16+F17</f>
        <v>0</v>
      </c>
      <c r="E16" s="147"/>
      <c r="F16" s="100"/>
      <c r="G16" s="100" t="s">
        <v>51</v>
      </c>
      <c r="H16" s="100"/>
      <c r="I16" s="147"/>
      <c r="J16" s="146">
        <f>H16+H17</f>
        <v>0</v>
      </c>
      <c r="K16" s="145"/>
      <c r="N16" s="142" t="s">
        <v>98</v>
      </c>
      <c r="O16" s="145" t="s">
        <v>139</v>
      </c>
      <c r="P16" s="146">
        <f>R16+R17</f>
        <v>3</v>
      </c>
      <c r="Q16" s="147"/>
      <c r="R16" s="100">
        <v>2</v>
      </c>
      <c r="S16" s="100" t="s">
        <v>51</v>
      </c>
      <c r="T16" s="100">
        <v>0</v>
      </c>
      <c r="U16" s="147"/>
      <c r="V16" s="146">
        <f>T16+T17</f>
        <v>1</v>
      </c>
      <c r="W16" s="145" t="s">
        <v>130</v>
      </c>
    </row>
    <row r="17" spans="2:23" ht="14.25" customHeight="1" x14ac:dyDescent="0.15">
      <c r="B17" s="143"/>
      <c r="C17" s="145"/>
      <c r="D17" s="146"/>
      <c r="E17" s="147"/>
      <c r="F17" s="100"/>
      <c r="G17" s="100" t="s">
        <v>51</v>
      </c>
      <c r="H17" s="100"/>
      <c r="I17" s="147"/>
      <c r="J17" s="146"/>
      <c r="K17" s="145"/>
      <c r="N17" s="143"/>
      <c r="O17" s="145"/>
      <c r="P17" s="146"/>
      <c r="Q17" s="147"/>
      <c r="R17" s="100">
        <v>1</v>
      </c>
      <c r="S17" s="100" t="s">
        <v>51</v>
      </c>
      <c r="T17" s="100">
        <v>1</v>
      </c>
      <c r="U17" s="147"/>
      <c r="V17" s="146"/>
      <c r="W17" s="145"/>
    </row>
    <row r="18" spans="2:23" ht="18.75" x14ac:dyDescent="0.15">
      <c r="B18" s="143"/>
      <c r="C18" s="83"/>
      <c r="D18" s="81"/>
      <c r="E18" s="81"/>
      <c r="F18" s="148" t="s">
        <v>28</v>
      </c>
      <c r="G18" s="148"/>
      <c r="H18" s="148"/>
      <c r="I18" s="81"/>
      <c r="J18" s="81"/>
      <c r="K18" s="87"/>
      <c r="N18" s="143"/>
      <c r="O18" s="83" t="s">
        <v>140</v>
      </c>
      <c r="P18" s="81"/>
      <c r="Q18" s="81"/>
      <c r="R18" s="148" t="s">
        <v>28</v>
      </c>
      <c r="S18" s="148"/>
      <c r="T18" s="148"/>
      <c r="U18" s="81"/>
      <c r="V18" s="81"/>
      <c r="W18" s="87" t="s">
        <v>74</v>
      </c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 t="s">
        <v>141</v>
      </c>
      <c r="P19" s="81"/>
      <c r="Q19" s="81"/>
      <c r="R19" s="148" t="s">
        <v>29</v>
      </c>
      <c r="S19" s="148"/>
      <c r="T19" s="148"/>
      <c r="U19" s="81"/>
      <c r="V19" s="81"/>
      <c r="W19" s="88" t="s">
        <v>74</v>
      </c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>
        <f>F22+F23</f>
        <v>0</v>
      </c>
      <c r="E22" s="151"/>
      <c r="F22" s="106"/>
      <c r="G22" s="106" t="s">
        <v>51</v>
      </c>
      <c r="H22" s="106"/>
      <c r="I22" s="151"/>
      <c r="J22" s="150">
        <f>H22+H23</f>
        <v>0</v>
      </c>
      <c r="K22" s="149"/>
      <c r="N22" s="142" t="s">
        <v>54</v>
      </c>
      <c r="O22" s="157" t="s">
        <v>142</v>
      </c>
      <c r="P22" s="150">
        <f>R22+R23</f>
        <v>9</v>
      </c>
      <c r="Q22" s="151"/>
      <c r="R22" s="106">
        <v>9</v>
      </c>
      <c r="S22" s="106" t="s">
        <v>51</v>
      </c>
      <c r="T22" s="106">
        <v>0</v>
      </c>
      <c r="U22" s="151"/>
      <c r="V22" s="150">
        <f>T22+T23</f>
        <v>0</v>
      </c>
      <c r="W22" s="149" t="s">
        <v>143</v>
      </c>
    </row>
    <row r="23" spans="2:23" ht="14.25" customHeight="1" x14ac:dyDescent="0.15">
      <c r="B23" s="143"/>
      <c r="C23" s="149"/>
      <c r="D23" s="150"/>
      <c r="E23" s="151"/>
      <c r="F23" s="106"/>
      <c r="G23" s="106" t="s">
        <v>51</v>
      </c>
      <c r="H23" s="106"/>
      <c r="I23" s="151"/>
      <c r="J23" s="150"/>
      <c r="K23" s="149"/>
      <c r="N23" s="143"/>
      <c r="O23" s="157"/>
      <c r="P23" s="150"/>
      <c r="Q23" s="151"/>
      <c r="R23" s="106"/>
      <c r="S23" s="106" t="s">
        <v>51</v>
      </c>
      <c r="T23" s="106"/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 t="s">
        <v>28</v>
      </c>
      <c r="G24" s="152"/>
      <c r="H24" s="152"/>
      <c r="I24" s="82"/>
      <c r="J24" s="101"/>
      <c r="K24" s="89"/>
      <c r="N24" s="143"/>
      <c r="O24" s="85" t="s">
        <v>144</v>
      </c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 t="s">
        <v>54</v>
      </c>
      <c r="O28" s="158" t="s">
        <v>72</v>
      </c>
      <c r="P28" s="146">
        <f>R28+R29</f>
        <v>8</v>
      </c>
      <c r="Q28" s="147"/>
      <c r="R28" s="100">
        <v>6</v>
      </c>
      <c r="S28" s="100" t="s">
        <v>51</v>
      </c>
      <c r="T28" s="100">
        <v>1</v>
      </c>
      <c r="U28" s="147"/>
      <c r="V28" s="146">
        <f>T28+T29</f>
        <v>3</v>
      </c>
      <c r="W28" s="145" t="s">
        <v>142</v>
      </c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58"/>
      <c r="P29" s="146"/>
      <c r="Q29" s="147"/>
      <c r="R29" s="100">
        <v>2</v>
      </c>
      <c r="S29" s="100" t="s">
        <v>51</v>
      </c>
      <c r="T29" s="100">
        <v>2</v>
      </c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 t="s">
        <v>145</v>
      </c>
      <c r="P30" s="81"/>
      <c r="Q30" s="81"/>
      <c r="R30" s="148" t="s">
        <v>28</v>
      </c>
      <c r="S30" s="148"/>
      <c r="T30" s="148"/>
      <c r="U30" s="81"/>
      <c r="V30" s="81"/>
      <c r="W30" s="87" t="s">
        <v>146</v>
      </c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 t="s">
        <v>54</v>
      </c>
      <c r="O34" s="157" t="s">
        <v>123</v>
      </c>
      <c r="P34" s="150">
        <v>5</v>
      </c>
      <c r="Q34" s="151"/>
      <c r="R34" s="106"/>
      <c r="S34" s="106" t="s">
        <v>51</v>
      </c>
      <c r="T34" s="106"/>
      <c r="U34" s="151"/>
      <c r="V34" s="150">
        <f>T34+T35</f>
        <v>0</v>
      </c>
      <c r="W34" s="149" t="s">
        <v>143</v>
      </c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57"/>
      <c r="P35" s="150"/>
      <c r="Q35" s="151"/>
      <c r="R35" s="106"/>
      <c r="S35" s="106" t="s">
        <v>51</v>
      </c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</mergeCells>
  <phoneticPr fontId="27"/>
  <dataValidations count="1">
    <dataValidation type="list" allowBlank="1" showInputMessage="1" showErrorMessage="1" sqref="N4:N8 N10:N14 N16:N20 N22:N26 N28:N32 N34:N38 B4:B8 B10:B14 B16:B20 B22:B26 B28:B32 B34:B38" xr:uid="{4D85C9F9-061D-4535-A160-7C28B79327F0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6E78-C9EA-4411-B8B7-201E90E1D570}">
  <dimension ref="A1:Z48"/>
  <sheetViews>
    <sheetView zoomScale="80" zoomScaleNormal="80" zoomScaleSheetLayoutView="80" workbookViewId="0">
      <selection activeCell="AC21" sqref="AC21"/>
    </sheetView>
  </sheetViews>
  <sheetFormatPr defaultColWidth="8.625" defaultRowHeight="13.5" x14ac:dyDescent="0.15"/>
  <cols>
    <col min="1" max="1" width="2.375" customWidth="1"/>
    <col min="2" max="2" width="4.25" style="1" customWidth="1"/>
    <col min="3" max="3" width="23.875" style="1" customWidth="1"/>
    <col min="4" max="4" width="4.25" style="1" customWidth="1"/>
    <col min="5" max="5" width="2.125" style="1" customWidth="1"/>
    <col min="6" max="8" width="3.25" style="1" customWidth="1"/>
    <col min="9" max="9" width="2.125" style="1" customWidth="1"/>
    <col min="10" max="10" width="4.25" style="1" customWidth="1"/>
    <col min="11" max="11" width="23.875" style="1" customWidth="1"/>
    <col min="12" max="12" width="2.375" customWidth="1"/>
    <col min="13" max="13" width="6.625" style="45" customWidth="1"/>
    <col min="14" max="14" width="4.25" style="1" customWidth="1"/>
    <col min="15" max="15" width="23.875" style="1" customWidth="1"/>
    <col min="16" max="16" width="4.25" style="1" customWidth="1"/>
    <col min="17" max="17" width="2.125" style="1" customWidth="1"/>
    <col min="18" max="20" width="3.25" style="1" customWidth="1"/>
    <col min="21" max="21" width="2.125" style="1" customWidth="1"/>
    <col min="22" max="22" width="4.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147</v>
      </c>
      <c r="D2" s="141" t="s">
        <v>148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第5節</v>
      </c>
      <c r="P2" s="141" t="str">
        <f>D2</f>
        <v>5月3日（水）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149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167</v>
      </c>
      <c r="Z3" s="105" t="s">
        <v>56</v>
      </c>
    </row>
    <row r="4" spans="2:26" ht="14.25" customHeight="1" x14ac:dyDescent="0.15">
      <c r="B4" s="142"/>
      <c r="C4" s="145" t="s">
        <v>150</v>
      </c>
      <c r="D4" s="146">
        <f>F4+F5</f>
        <v>1</v>
      </c>
      <c r="E4" s="147"/>
      <c r="F4" s="100">
        <v>1</v>
      </c>
      <c r="G4" s="100" t="s">
        <v>51</v>
      </c>
      <c r="H4" s="100">
        <v>2</v>
      </c>
      <c r="I4" s="147"/>
      <c r="J4" s="146">
        <f>H4+H5</f>
        <v>4</v>
      </c>
      <c r="K4" s="145" t="s">
        <v>151</v>
      </c>
      <c r="N4" s="142" t="s">
        <v>98</v>
      </c>
      <c r="O4" s="145" t="s">
        <v>124</v>
      </c>
      <c r="P4" s="146">
        <f>R4+R5</f>
        <v>0</v>
      </c>
      <c r="Q4" s="147"/>
      <c r="R4" s="100">
        <v>0</v>
      </c>
      <c r="S4" s="100" t="s">
        <v>51</v>
      </c>
      <c r="T4" s="100">
        <v>0</v>
      </c>
      <c r="U4" s="147"/>
      <c r="V4" s="146">
        <f>T4+T5</f>
        <v>0</v>
      </c>
      <c r="W4" s="145" t="s">
        <v>89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0</v>
      </c>
      <c r="G5" s="100" t="s">
        <v>51</v>
      </c>
      <c r="H5" s="100">
        <v>2</v>
      </c>
      <c r="I5" s="147"/>
      <c r="J5" s="146"/>
      <c r="K5" s="145"/>
      <c r="N5" s="143"/>
      <c r="O5" s="145"/>
      <c r="P5" s="146"/>
      <c r="Q5" s="147"/>
      <c r="R5" s="100">
        <v>0</v>
      </c>
      <c r="S5" s="100" t="s">
        <v>51</v>
      </c>
      <c r="T5" s="100">
        <v>0</v>
      </c>
      <c r="U5" s="147"/>
      <c r="V5" s="146"/>
      <c r="W5" s="145"/>
    </row>
    <row r="6" spans="2:26" ht="18.75" x14ac:dyDescent="0.15">
      <c r="B6" s="143"/>
      <c r="C6" s="83">
        <v>13</v>
      </c>
      <c r="D6" s="81"/>
      <c r="E6" s="81"/>
      <c r="F6" s="148" t="s">
        <v>28</v>
      </c>
      <c r="G6" s="148"/>
      <c r="H6" s="148"/>
      <c r="I6" s="81"/>
      <c r="J6" s="81"/>
      <c r="K6" s="87" t="s">
        <v>152</v>
      </c>
      <c r="N6" s="143"/>
      <c r="O6" s="83"/>
      <c r="P6" s="81"/>
      <c r="Q6" s="81"/>
      <c r="R6" s="148" t="s">
        <v>28</v>
      </c>
      <c r="S6" s="148"/>
      <c r="T6" s="148"/>
      <c r="U6" s="81"/>
      <c r="V6" s="81"/>
      <c r="W6" s="87"/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 t="s">
        <v>153</v>
      </c>
      <c r="D10" s="150">
        <f>F10+F11</f>
        <v>2</v>
      </c>
      <c r="E10" s="151"/>
      <c r="F10" s="106">
        <v>2</v>
      </c>
      <c r="G10" s="106" t="s">
        <v>51</v>
      </c>
      <c r="H10" s="106">
        <v>1</v>
      </c>
      <c r="I10" s="151"/>
      <c r="J10" s="150">
        <f>H10+H11</f>
        <v>4</v>
      </c>
      <c r="K10" s="149" t="s">
        <v>154</v>
      </c>
      <c r="N10" s="142" t="s">
        <v>98</v>
      </c>
      <c r="O10" s="149" t="s">
        <v>99</v>
      </c>
      <c r="P10" s="150">
        <f>R10+R11</f>
        <v>0</v>
      </c>
      <c r="Q10" s="151"/>
      <c r="R10" s="106">
        <v>0</v>
      </c>
      <c r="S10" s="106" t="s">
        <v>51</v>
      </c>
      <c r="T10" s="106">
        <v>2</v>
      </c>
      <c r="U10" s="151"/>
      <c r="V10" s="150">
        <f>T10+T11</f>
        <v>4</v>
      </c>
      <c r="W10" s="149" t="s">
        <v>155</v>
      </c>
    </row>
    <row r="11" spans="2:26" ht="14.25" customHeight="1" x14ac:dyDescent="0.15">
      <c r="B11" s="143"/>
      <c r="C11" s="149"/>
      <c r="D11" s="150"/>
      <c r="E11" s="151"/>
      <c r="F11" s="106">
        <v>0</v>
      </c>
      <c r="G11" s="106" t="s">
        <v>51</v>
      </c>
      <c r="H11" s="106">
        <v>3</v>
      </c>
      <c r="I11" s="151"/>
      <c r="J11" s="150"/>
      <c r="K11" s="149"/>
      <c r="N11" s="143"/>
      <c r="O11" s="149"/>
      <c r="P11" s="150"/>
      <c r="Q11" s="151"/>
      <c r="R11" s="106">
        <v>0</v>
      </c>
      <c r="S11" s="106" t="s">
        <v>51</v>
      </c>
      <c r="T11" s="106">
        <v>2</v>
      </c>
      <c r="U11" s="151"/>
      <c r="V11" s="150"/>
      <c r="W11" s="149"/>
    </row>
    <row r="12" spans="2:26" ht="18.75" x14ac:dyDescent="0.15">
      <c r="B12" s="143"/>
      <c r="C12" s="85" t="s">
        <v>156</v>
      </c>
      <c r="D12" s="101"/>
      <c r="E12" s="82"/>
      <c r="F12" s="152" t="s">
        <v>28</v>
      </c>
      <c r="G12" s="152"/>
      <c r="H12" s="152"/>
      <c r="I12" s="82"/>
      <c r="J12" s="101"/>
      <c r="K12" s="89" t="s">
        <v>157</v>
      </c>
      <c r="N12" s="143"/>
      <c r="O12" s="85"/>
      <c r="P12" s="101"/>
      <c r="Q12" s="82"/>
      <c r="R12" s="152" t="s">
        <v>28</v>
      </c>
      <c r="S12" s="152"/>
      <c r="T12" s="152"/>
      <c r="U12" s="82"/>
      <c r="V12" s="101"/>
      <c r="W12" s="89" t="s">
        <v>158</v>
      </c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 t="s">
        <v>159</v>
      </c>
      <c r="D16" s="146">
        <f>F16+F17</f>
        <v>1</v>
      </c>
      <c r="E16" s="147"/>
      <c r="F16" s="100">
        <v>0</v>
      </c>
      <c r="G16" s="100" t="s">
        <v>51</v>
      </c>
      <c r="H16" s="100">
        <v>3</v>
      </c>
      <c r="I16" s="147"/>
      <c r="J16" s="146">
        <f>H16+H17</f>
        <v>8</v>
      </c>
      <c r="K16" s="145" t="s">
        <v>154</v>
      </c>
      <c r="N16" s="142" t="s">
        <v>98</v>
      </c>
      <c r="O16" s="145" t="s">
        <v>124</v>
      </c>
      <c r="P16" s="146">
        <f>R16+R17</f>
        <v>0</v>
      </c>
      <c r="Q16" s="147"/>
      <c r="R16" s="100">
        <v>0</v>
      </c>
      <c r="S16" s="100" t="s">
        <v>51</v>
      </c>
      <c r="T16" s="100">
        <v>0</v>
      </c>
      <c r="U16" s="147"/>
      <c r="V16" s="146">
        <f>T16+T17</f>
        <v>0</v>
      </c>
      <c r="W16" s="145" t="s">
        <v>137</v>
      </c>
    </row>
    <row r="17" spans="2:23" ht="14.25" customHeight="1" x14ac:dyDescent="0.15">
      <c r="B17" s="143"/>
      <c r="C17" s="145"/>
      <c r="D17" s="146"/>
      <c r="E17" s="147"/>
      <c r="F17" s="100">
        <v>1</v>
      </c>
      <c r="G17" s="100" t="s">
        <v>51</v>
      </c>
      <c r="H17" s="100">
        <v>5</v>
      </c>
      <c r="I17" s="147"/>
      <c r="J17" s="146"/>
      <c r="K17" s="145"/>
      <c r="N17" s="143"/>
      <c r="O17" s="145"/>
      <c r="P17" s="146"/>
      <c r="Q17" s="147"/>
      <c r="R17" s="100">
        <v>0</v>
      </c>
      <c r="S17" s="100" t="s">
        <v>51</v>
      </c>
      <c r="T17" s="100">
        <v>0</v>
      </c>
      <c r="U17" s="147"/>
      <c r="V17" s="146"/>
      <c r="W17" s="145"/>
    </row>
    <row r="18" spans="2:23" ht="18.75" x14ac:dyDescent="0.15">
      <c r="B18" s="143"/>
      <c r="C18" s="83">
        <v>9</v>
      </c>
      <c r="D18" s="81"/>
      <c r="E18" s="81"/>
      <c r="F18" s="148" t="s">
        <v>28</v>
      </c>
      <c r="G18" s="148"/>
      <c r="H18" s="148"/>
      <c r="I18" s="81"/>
      <c r="J18" s="81"/>
      <c r="K18" s="87" t="s">
        <v>160</v>
      </c>
      <c r="N18" s="143"/>
      <c r="O18" s="83"/>
      <c r="P18" s="81"/>
      <c r="Q18" s="81"/>
      <c r="R18" s="148" t="s">
        <v>28</v>
      </c>
      <c r="S18" s="148"/>
      <c r="T18" s="148"/>
      <c r="U18" s="81"/>
      <c r="V18" s="81"/>
      <c r="W18" s="87"/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 t="s">
        <v>161</v>
      </c>
      <c r="D22" s="150">
        <f>F22+F23</f>
        <v>2</v>
      </c>
      <c r="E22" s="151"/>
      <c r="F22" s="106">
        <v>1</v>
      </c>
      <c r="G22" s="106" t="s">
        <v>51</v>
      </c>
      <c r="H22" s="106">
        <v>0</v>
      </c>
      <c r="I22" s="151"/>
      <c r="J22" s="150">
        <f>H22+H23</f>
        <v>3</v>
      </c>
      <c r="K22" s="149" t="s">
        <v>159</v>
      </c>
      <c r="N22" s="142" t="s">
        <v>98</v>
      </c>
      <c r="O22" s="149" t="s">
        <v>162</v>
      </c>
      <c r="P22" s="150">
        <f>R22+R23</f>
        <v>2</v>
      </c>
      <c r="Q22" s="151"/>
      <c r="R22" s="106">
        <v>0</v>
      </c>
      <c r="S22" s="106" t="s">
        <v>51</v>
      </c>
      <c r="T22" s="106">
        <v>0</v>
      </c>
      <c r="U22" s="151"/>
      <c r="V22" s="150">
        <f>T22+T23</f>
        <v>0</v>
      </c>
      <c r="W22" s="149" t="s">
        <v>91</v>
      </c>
    </row>
    <row r="23" spans="2:23" ht="14.25" customHeight="1" x14ac:dyDescent="0.15">
      <c r="B23" s="143"/>
      <c r="C23" s="149"/>
      <c r="D23" s="150"/>
      <c r="E23" s="151"/>
      <c r="F23" s="106">
        <v>1</v>
      </c>
      <c r="G23" s="106" t="s">
        <v>51</v>
      </c>
      <c r="H23" s="106">
        <v>3</v>
      </c>
      <c r="I23" s="151"/>
      <c r="J23" s="150"/>
      <c r="K23" s="149"/>
      <c r="N23" s="143"/>
      <c r="O23" s="149"/>
      <c r="P23" s="150"/>
      <c r="Q23" s="151"/>
      <c r="R23" s="106">
        <v>2</v>
      </c>
      <c r="S23" s="106" t="s">
        <v>51</v>
      </c>
      <c r="T23" s="106">
        <v>0</v>
      </c>
      <c r="U23" s="151"/>
      <c r="V23" s="150"/>
      <c r="W23" s="149"/>
    </row>
    <row r="24" spans="2:23" ht="18.75" x14ac:dyDescent="0.15">
      <c r="B24" s="143"/>
      <c r="C24" s="85" t="s">
        <v>163</v>
      </c>
      <c r="D24" s="101"/>
      <c r="E24" s="82"/>
      <c r="F24" s="152" t="s">
        <v>28</v>
      </c>
      <c r="G24" s="152"/>
      <c r="H24" s="152"/>
      <c r="I24" s="82"/>
      <c r="J24" s="101"/>
      <c r="K24" s="89" t="s">
        <v>164</v>
      </c>
      <c r="N24" s="143"/>
      <c r="O24" s="85">
        <v>36.36</v>
      </c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 t="s">
        <v>98</v>
      </c>
      <c r="O28" s="145" t="s">
        <v>107</v>
      </c>
      <c r="P28" s="146">
        <f>R28+R29</f>
        <v>6</v>
      </c>
      <c r="Q28" s="147"/>
      <c r="R28" s="100">
        <v>2</v>
      </c>
      <c r="S28" s="100" t="s">
        <v>51</v>
      </c>
      <c r="T28" s="100">
        <v>0</v>
      </c>
      <c r="U28" s="147"/>
      <c r="V28" s="146">
        <f>T28+T29</f>
        <v>1</v>
      </c>
      <c r="W28" s="145" t="s">
        <v>130</v>
      </c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45"/>
      <c r="P29" s="146"/>
      <c r="Q29" s="147"/>
      <c r="R29" s="100">
        <v>4</v>
      </c>
      <c r="S29" s="100" t="s">
        <v>51</v>
      </c>
      <c r="T29" s="100">
        <v>1</v>
      </c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 t="s">
        <v>165</v>
      </c>
      <c r="P30" s="81"/>
      <c r="Q30" s="81"/>
      <c r="R30" s="148" t="s">
        <v>28</v>
      </c>
      <c r="S30" s="148"/>
      <c r="T30" s="148"/>
      <c r="U30" s="81"/>
      <c r="V30" s="81"/>
      <c r="W30" s="87">
        <v>10</v>
      </c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 t="s">
        <v>98</v>
      </c>
      <c r="O34" s="149" t="s">
        <v>166</v>
      </c>
      <c r="P34" s="150">
        <f>R34+R35</f>
        <v>0</v>
      </c>
      <c r="Q34" s="151"/>
      <c r="R34" s="106">
        <v>0</v>
      </c>
      <c r="S34" s="106" t="s">
        <v>51</v>
      </c>
      <c r="T34" s="106">
        <v>0</v>
      </c>
      <c r="U34" s="151"/>
      <c r="V34" s="150">
        <f>T34+T35</f>
        <v>0</v>
      </c>
      <c r="W34" s="149" t="s">
        <v>129</v>
      </c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49"/>
      <c r="P35" s="150"/>
      <c r="Q35" s="151"/>
      <c r="R35" s="106">
        <v>0</v>
      </c>
      <c r="S35" s="106" t="s">
        <v>51</v>
      </c>
      <c r="T35" s="106">
        <v>0</v>
      </c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</mergeCells>
  <phoneticPr fontId="27"/>
  <dataValidations count="1">
    <dataValidation type="list" allowBlank="1" showInputMessage="1" showErrorMessage="1" sqref="N4:N8 N10:N14 N16:N20 N22:N26 N28:N32 N34:N38 B4:B8 B10:B14 B16:B20 B22:B26 B28:B32 B34:B38" xr:uid="{CAD5C796-D909-481A-9BC5-253CF8D160B2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D540-2976-45F0-AA7B-3B82FA05E451}">
  <dimension ref="A1:Z48"/>
  <sheetViews>
    <sheetView topLeftCell="B1" zoomScale="80" zoomScaleNormal="80" zoomScaleSheetLayoutView="80" workbookViewId="0">
      <selection activeCell="AC24" sqref="AC24"/>
    </sheetView>
  </sheetViews>
  <sheetFormatPr defaultColWidth="8.625" defaultRowHeight="13.5" x14ac:dyDescent="0.15"/>
  <cols>
    <col min="1" max="1" width="2.375" customWidth="1"/>
    <col min="2" max="2" width="4.25" style="1" customWidth="1"/>
    <col min="3" max="3" width="23.875" style="1" customWidth="1"/>
    <col min="4" max="4" width="4.25" style="1" customWidth="1"/>
    <col min="5" max="5" width="2.125" style="1" customWidth="1"/>
    <col min="6" max="8" width="3.25" style="1" customWidth="1"/>
    <col min="9" max="9" width="2.125" style="1" customWidth="1"/>
    <col min="10" max="10" width="4.25" style="1" customWidth="1"/>
    <col min="11" max="11" width="23.875" style="1" customWidth="1"/>
    <col min="12" max="12" width="2.375" customWidth="1"/>
    <col min="13" max="13" width="6.625" style="45" customWidth="1"/>
    <col min="14" max="14" width="4.25" style="1" customWidth="1"/>
    <col min="15" max="15" width="23.875" style="1" customWidth="1"/>
    <col min="16" max="16" width="4.25" style="1" customWidth="1"/>
    <col min="17" max="17" width="2.125" style="1" customWidth="1"/>
    <col min="18" max="20" width="3.25" style="1" customWidth="1"/>
    <col min="21" max="21" width="2.125" style="1" customWidth="1"/>
    <col min="22" max="22" width="4.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168</v>
      </c>
      <c r="D2" s="141" t="s">
        <v>169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第6節</v>
      </c>
      <c r="P2" s="141" t="str">
        <f>D2</f>
        <v>5月4日（木）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 t="s">
        <v>170</v>
      </c>
      <c r="D3" s="93"/>
      <c r="E3" s="94"/>
      <c r="F3" s="95"/>
      <c r="G3" s="96"/>
      <c r="H3" s="97"/>
      <c r="I3" s="97"/>
      <c r="J3" s="98"/>
      <c r="K3" s="99" t="s">
        <v>149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52</v>
      </c>
      <c r="Z3" s="105" t="s">
        <v>56</v>
      </c>
    </row>
    <row r="4" spans="2:26" ht="14.25" customHeight="1" x14ac:dyDescent="0.15">
      <c r="B4" s="142"/>
      <c r="C4" s="145" t="s">
        <v>161</v>
      </c>
      <c r="D4" s="146">
        <f>F4+F5</f>
        <v>0</v>
      </c>
      <c r="E4" s="147"/>
      <c r="F4" s="100">
        <v>0</v>
      </c>
      <c r="G4" s="100" t="s">
        <v>51</v>
      </c>
      <c r="H4" s="100">
        <v>0</v>
      </c>
      <c r="I4" s="147"/>
      <c r="J4" s="146">
        <f>H4+H5</f>
        <v>3</v>
      </c>
      <c r="K4" s="145" t="s">
        <v>154</v>
      </c>
      <c r="N4" s="142"/>
      <c r="O4" s="145"/>
      <c r="P4" s="146">
        <f>R4+R5</f>
        <v>0</v>
      </c>
      <c r="Q4" s="147"/>
      <c r="R4" s="100"/>
      <c r="S4" s="100" t="s">
        <v>51</v>
      </c>
      <c r="T4" s="100"/>
      <c r="U4" s="147"/>
      <c r="V4" s="146">
        <f>T4+T5</f>
        <v>0</v>
      </c>
      <c r="W4" s="145"/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0</v>
      </c>
      <c r="G5" s="100" t="s">
        <v>51</v>
      </c>
      <c r="H5" s="100">
        <v>3</v>
      </c>
      <c r="I5" s="147"/>
      <c r="J5" s="146"/>
      <c r="K5" s="145"/>
      <c r="N5" s="143"/>
      <c r="O5" s="145"/>
      <c r="P5" s="146"/>
      <c r="Q5" s="147"/>
      <c r="R5" s="100"/>
      <c r="S5" s="100" t="s">
        <v>51</v>
      </c>
      <c r="T5" s="100"/>
      <c r="U5" s="147"/>
      <c r="V5" s="146"/>
      <c r="W5" s="145"/>
    </row>
    <row r="6" spans="2:26" ht="18.75" x14ac:dyDescent="0.15">
      <c r="B6" s="143"/>
      <c r="C6" s="83"/>
      <c r="D6" s="81"/>
      <c r="E6" s="81"/>
      <c r="F6" s="148" t="s">
        <v>28</v>
      </c>
      <c r="G6" s="148"/>
      <c r="H6" s="148"/>
      <c r="I6" s="81"/>
      <c r="J6" s="81"/>
      <c r="K6" s="87" t="s">
        <v>171</v>
      </c>
      <c r="N6" s="143"/>
      <c r="O6" s="83"/>
      <c r="P6" s="81"/>
      <c r="Q6" s="81"/>
      <c r="R6" s="148" t="s">
        <v>28</v>
      </c>
      <c r="S6" s="148"/>
      <c r="T6" s="148"/>
      <c r="U6" s="81"/>
      <c r="V6" s="81"/>
      <c r="W6" s="87"/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 t="s">
        <v>150</v>
      </c>
      <c r="D10" s="150">
        <f>F10+F11</f>
        <v>3</v>
      </c>
      <c r="E10" s="151"/>
      <c r="F10" s="106">
        <v>1</v>
      </c>
      <c r="G10" s="106" t="s">
        <v>51</v>
      </c>
      <c r="H10" s="106">
        <v>0</v>
      </c>
      <c r="I10" s="151"/>
      <c r="J10" s="150">
        <f>H10+H11</f>
        <v>1</v>
      </c>
      <c r="K10" s="149" t="s">
        <v>153</v>
      </c>
      <c r="N10" s="142"/>
      <c r="O10" s="149"/>
      <c r="P10" s="150">
        <f>R10+R11</f>
        <v>0</v>
      </c>
      <c r="Q10" s="151"/>
      <c r="R10" s="106"/>
      <c r="S10" s="106" t="s">
        <v>51</v>
      </c>
      <c r="T10" s="106"/>
      <c r="U10" s="151"/>
      <c r="V10" s="150">
        <f>T10+T11</f>
        <v>0</v>
      </c>
      <c r="W10" s="149"/>
    </row>
    <row r="11" spans="2:26" ht="14.25" customHeight="1" x14ac:dyDescent="0.15">
      <c r="B11" s="143"/>
      <c r="C11" s="149"/>
      <c r="D11" s="150"/>
      <c r="E11" s="151"/>
      <c r="F11" s="106">
        <v>2</v>
      </c>
      <c r="G11" s="106" t="s">
        <v>51</v>
      </c>
      <c r="H11" s="106">
        <v>1</v>
      </c>
      <c r="I11" s="151"/>
      <c r="J11" s="150"/>
      <c r="K11" s="149"/>
      <c r="N11" s="143"/>
      <c r="O11" s="149"/>
      <c r="P11" s="150"/>
      <c r="Q11" s="151"/>
      <c r="R11" s="106"/>
      <c r="S11" s="106" t="s">
        <v>51</v>
      </c>
      <c r="T11" s="106"/>
      <c r="U11" s="151"/>
      <c r="V11" s="150"/>
      <c r="W11" s="149"/>
    </row>
    <row r="12" spans="2:26" ht="18.75" x14ac:dyDescent="0.15">
      <c r="B12" s="143"/>
      <c r="C12" s="85" t="s">
        <v>172</v>
      </c>
      <c r="D12" s="101"/>
      <c r="E12" s="82"/>
      <c r="F12" s="152" t="s">
        <v>28</v>
      </c>
      <c r="G12" s="152"/>
      <c r="H12" s="152"/>
      <c r="I12" s="82"/>
      <c r="J12" s="101"/>
      <c r="K12" s="89">
        <v>3</v>
      </c>
      <c r="N12" s="143"/>
      <c r="O12" s="85"/>
      <c r="P12" s="101"/>
      <c r="Q12" s="82"/>
      <c r="R12" s="152" t="s">
        <v>28</v>
      </c>
      <c r="S12" s="152"/>
      <c r="T12" s="152"/>
      <c r="U12" s="82"/>
      <c r="V12" s="101"/>
      <c r="W12" s="89"/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 t="s">
        <v>161</v>
      </c>
      <c r="D16" s="146">
        <f>F16+F17</f>
        <v>1</v>
      </c>
      <c r="E16" s="147"/>
      <c r="F16" s="100">
        <v>1</v>
      </c>
      <c r="G16" s="100" t="s">
        <v>51</v>
      </c>
      <c r="H16" s="100">
        <v>0</v>
      </c>
      <c r="I16" s="147"/>
      <c r="J16" s="146">
        <f>H16+H17</f>
        <v>1</v>
      </c>
      <c r="K16" s="145" t="s">
        <v>173</v>
      </c>
      <c r="N16" s="142"/>
      <c r="O16" s="145"/>
      <c r="P16" s="146">
        <f>R16+R17</f>
        <v>0</v>
      </c>
      <c r="Q16" s="147"/>
      <c r="R16" s="100"/>
      <c r="S16" s="100" t="s">
        <v>51</v>
      </c>
      <c r="T16" s="100"/>
      <c r="U16" s="147"/>
      <c r="V16" s="146">
        <f>T16+T17</f>
        <v>0</v>
      </c>
      <c r="W16" s="145"/>
    </row>
    <row r="17" spans="2:23" ht="14.25" customHeight="1" x14ac:dyDescent="0.15">
      <c r="B17" s="143"/>
      <c r="C17" s="145"/>
      <c r="D17" s="146"/>
      <c r="E17" s="147"/>
      <c r="F17" s="100">
        <v>0</v>
      </c>
      <c r="G17" s="100" t="s">
        <v>51</v>
      </c>
      <c r="H17" s="100">
        <v>1</v>
      </c>
      <c r="I17" s="147"/>
      <c r="J17" s="146"/>
      <c r="K17" s="145"/>
      <c r="N17" s="143"/>
      <c r="O17" s="145"/>
      <c r="P17" s="146"/>
      <c r="Q17" s="147"/>
      <c r="R17" s="100"/>
      <c r="S17" s="100" t="s">
        <v>51</v>
      </c>
      <c r="T17" s="100"/>
      <c r="U17" s="147"/>
      <c r="V17" s="146"/>
      <c r="W17" s="145"/>
    </row>
    <row r="18" spans="2:23" ht="18.75" x14ac:dyDescent="0.15">
      <c r="B18" s="143"/>
      <c r="C18" s="83">
        <v>9</v>
      </c>
      <c r="D18" s="81"/>
      <c r="E18" s="81"/>
      <c r="F18" s="148" t="s">
        <v>28</v>
      </c>
      <c r="G18" s="148"/>
      <c r="H18" s="148"/>
      <c r="I18" s="81"/>
      <c r="J18" s="81"/>
      <c r="K18" s="87">
        <v>10</v>
      </c>
      <c r="N18" s="143"/>
      <c r="O18" s="83"/>
      <c r="P18" s="81"/>
      <c r="Q18" s="81"/>
      <c r="R18" s="148" t="s">
        <v>28</v>
      </c>
      <c r="S18" s="148"/>
      <c r="T18" s="148"/>
      <c r="U18" s="81"/>
      <c r="V18" s="81"/>
      <c r="W18" s="87"/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>
        <f>F22+F23</f>
        <v>0</v>
      </c>
      <c r="E22" s="151"/>
      <c r="F22" s="106"/>
      <c r="G22" s="106" t="s">
        <v>51</v>
      </c>
      <c r="H22" s="106"/>
      <c r="I22" s="151"/>
      <c r="J22" s="150">
        <f>H22+H23</f>
        <v>0</v>
      </c>
      <c r="K22" s="149"/>
      <c r="N22" s="142"/>
      <c r="O22" s="149"/>
      <c r="P22" s="150">
        <f>R22+R23</f>
        <v>0</v>
      </c>
      <c r="Q22" s="151"/>
      <c r="R22" s="106"/>
      <c r="S22" s="106" t="s">
        <v>51</v>
      </c>
      <c r="T22" s="106"/>
      <c r="U22" s="151"/>
      <c r="V22" s="150">
        <f>T22+T23</f>
        <v>0</v>
      </c>
      <c r="W22" s="149"/>
    </row>
    <row r="23" spans="2:23" ht="14.25" customHeight="1" x14ac:dyDescent="0.15">
      <c r="B23" s="143"/>
      <c r="C23" s="149"/>
      <c r="D23" s="150"/>
      <c r="E23" s="151"/>
      <c r="F23" s="106"/>
      <c r="G23" s="106" t="s">
        <v>51</v>
      </c>
      <c r="H23" s="106"/>
      <c r="I23" s="151"/>
      <c r="J23" s="150"/>
      <c r="K23" s="149"/>
      <c r="N23" s="143"/>
      <c r="O23" s="149"/>
      <c r="P23" s="150"/>
      <c r="Q23" s="151"/>
      <c r="R23" s="106"/>
      <c r="S23" s="106" t="s">
        <v>51</v>
      </c>
      <c r="T23" s="106"/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 t="s">
        <v>28</v>
      </c>
      <c r="G24" s="152"/>
      <c r="H24" s="152"/>
      <c r="I24" s="82"/>
      <c r="J24" s="101"/>
      <c r="K24" s="89"/>
      <c r="N24" s="143"/>
      <c r="O24" s="85"/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>
        <f>F28+F29</f>
        <v>0</v>
      </c>
      <c r="E28" s="147"/>
      <c r="F28" s="100"/>
      <c r="G28" s="100" t="s">
        <v>51</v>
      </c>
      <c r="H28" s="100"/>
      <c r="I28" s="147"/>
      <c r="J28" s="146">
        <f>H28+H29</f>
        <v>0</v>
      </c>
      <c r="K28" s="145"/>
      <c r="N28" s="142"/>
      <c r="O28" s="145"/>
      <c r="P28" s="146">
        <f>R28+R29</f>
        <v>0</v>
      </c>
      <c r="Q28" s="147"/>
      <c r="R28" s="100"/>
      <c r="S28" s="100" t="s">
        <v>51</v>
      </c>
      <c r="T28" s="100"/>
      <c r="U28" s="147"/>
      <c r="V28" s="146">
        <f>T28+T29</f>
        <v>0</v>
      </c>
      <c r="W28" s="145"/>
    </row>
    <row r="29" spans="2:23" ht="14.25" customHeight="1" x14ac:dyDescent="0.15">
      <c r="B29" s="143"/>
      <c r="C29" s="145"/>
      <c r="D29" s="146"/>
      <c r="E29" s="147"/>
      <c r="F29" s="100"/>
      <c r="G29" s="100" t="s">
        <v>51</v>
      </c>
      <c r="H29" s="100"/>
      <c r="I29" s="147"/>
      <c r="J29" s="146"/>
      <c r="K29" s="145"/>
      <c r="N29" s="143"/>
      <c r="O29" s="145"/>
      <c r="P29" s="146"/>
      <c r="Q29" s="147"/>
      <c r="R29" s="100"/>
      <c r="S29" s="100" t="s">
        <v>51</v>
      </c>
      <c r="T29" s="100"/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/>
      <c r="P30" s="81"/>
      <c r="Q30" s="81"/>
      <c r="R30" s="148" t="s">
        <v>28</v>
      </c>
      <c r="S30" s="148"/>
      <c r="T30" s="148"/>
      <c r="U30" s="81"/>
      <c r="V30" s="81"/>
      <c r="W30" s="87"/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>
        <f>F34+F35</f>
        <v>0</v>
      </c>
      <c r="E34" s="151"/>
      <c r="F34" s="106"/>
      <c r="G34" s="106" t="s">
        <v>51</v>
      </c>
      <c r="H34" s="106"/>
      <c r="I34" s="151"/>
      <c r="J34" s="150">
        <f>H34+H35</f>
        <v>0</v>
      </c>
      <c r="K34" s="149"/>
      <c r="N34" s="142"/>
      <c r="O34" s="149"/>
      <c r="P34" s="150">
        <f>R34+R35</f>
        <v>0</v>
      </c>
      <c r="Q34" s="151"/>
      <c r="R34" s="106"/>
      <c r="S34" s="106" t="s">
        <v>51</v>
      </c>
      <c r="T34" s="106"/>
      <c r="U34" s="151"/>
      <c r="V34" s="150">
        <f>T34+T35</f>
        <v>0</v>
      </c>
      <c r="W34" s="149"/>
    </row>
    <row r="35" spans="2:23" ht="14.25" customHeight="1" x14ac:dyDescent="0.15">
      <c r="B35" s="143"/>
      <c r="C35" s="149"/>
      <c r="D35" s="150"/>
      <c r="E35" s="151"/>
      <c r="F35" s="106"/>
      <c r="G35" s="106" t="s">
        <v>51</v>
      </c>
      <c r="H35" s="106"/>
      <c r="I35" s="151"/>
      <c r="J35" s="150"/>
      <c r="K35" s="149"/>
      <c r="N35" s="143"/>
      <c r="O35" s="149"/>
      <c r="P35" s="150"/>
      <c r="Q35" s="151"/>
      <c r="R35" s="106"/>
      <c r="S35" s="106" t="s">
        <v>51</v>
      </c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/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</mergeCells>
  <phoneticPr fontId="27"/>
  <dataValidations count="1">
    <dataValidation type="list" allowBlank="1" showInputMessage="1" showErrorMessage="1" sqref="N4:N8 N10:N14 N16:N20 N22:N26 N28:N32 N34:N38 B4:B8 B10:B14 B16:B20 B22:B26 B28:B32 B34:B38" xr:uid="{C3B676E8-89BC-46EF-99CF-02701178FBBE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E907-383D-4CA4-B661-1ECD4FFCF8A1}">
  <dimension ref="A1:Z48"/>
  <sheetViews>
    <sheetView zoomScale="80" zoomScaleNormal="80" zoomScaleSheetLayoutView="80" workbookViewId="0">
      <selection activeCell="AA12" sqref="AA12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7.625" style="45" bestFit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174</v>
      </c>
      <c r="D2" s="141" t="s">
        <v>175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第7節</v>
      </c>
      <c r="P2" s="141" t="str">
        <f>D2</f>
        <v>5月13日（土）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167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52</v>
      </c>
      <c r="Z3" s="105" t="s">
        <v>56</v>
      </c>
    </row>
    <row r="4" spans="2:26" ht="14.25" customHeight="1" x14ac:dyDescent="0.15">
      <c r="B4" s="142" t="s">
        <v>98</v>
      </c>
      <c r="C4" s="145" t="s">
        <v>176</v>
      </c>
      <c r="D4" s="146">
        <f>F4+F5</f>
        <v>0</v>
      </c>
      <c r="E4" s="147"/>
      <c r="F4" s="100">
        <v>0</v>
      </c>
      <c r="G4" s="100" t="s">
        <v>51</v>
      </c>
      <c r="H4" s="100">
        <v>0</v>
      </c>
      <c r="I4" s="147"/>
      <c r="J4" s="146">
        <f>H4+H5</f>
        <v>2</v>
      </c>
      <c r="K4" s="145" t="s">
        <v>85</v>
      </c>
      <c r="N4" s="142" t="s">
        <v>54</v>
      </c>
      <c r="O4" s="145" t="s">
        <v>77</v>
      </c>
      <c r="P4" s="146">
        <f>R4+R5</f>
        <v>10</v>
      </c>
      <c r="Q4" s="147"/>
      <c r="R4" s="100">
        <v>4</v>
      </c>
      <c r="S4" s="100" t="s">
        <v>51</v>
      </c>
      <c r="T4" s="100">
        <v>0</v>
      </c>
      <c r="U4" s="147"/>
      <c r="V4" s="146">
        <f>T4+T5</f>
        <v>0</v>
      </c>
      <c r="W4" s="145" t="s">
        <v>123</v>
      </c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0</v>
      </c>
      <c r="G5" s="100" t="s">
        <v>51</v>
      </c>
      <c r="H5" s="100">
        <v>2</v>
      </c>
      <c r="I5" s="147"/>
      <c r="J5" s="146"/>
      <c r="K5" s="145"/>
      <c r="N5" s="143"/>
      <c r="O5" s="145"/>
      <c r="P5" s="146"/>
      <c r="Q5" s="147"/>
      <c r="R5" s="100">
        <v>6</v>
      </c>
      <c r="S5" s="100" t="s">
        <v>51</v>
      </c>
      <c r="T5" s="100">
        <v>0</v>
      </c>
      <c r="U5" s="147"/>
      <c r="V5" s="146"/>
      <c r="W5" s="145"/>
    </row>
    <row r="6" spans="2:26" ht="18.75" x14ac:dyDescent="0.15">
      <c r="B6" s="143"/>
      <c r="C6" s="83"/>
      <c r="D6" s="81"/>
      <c r="E6" s="81"/>
      <c r="F6" s="148" t="s">
        <v>28</v>
      </c>
      <c r="G6" s="148"/>
      <c r="H6" s="148"/>
      <c r="I6" s="81"/>
      <c r="J6" s="81"/>
      <c r="K6" s="87" t="s">
        <v>177</v>
      </c>
      <c r="N6" s="143"/>
      <c r="O6" s="83" t="s">
        <v>178</v>
      </c>
      <c r="P6" s="81"/>
      <c r="Q6" s="81"/>
      <c r="R6" s="148" t="s">
        <v>28</v>
      </c>
      <c r="S6" s="148"/>
      <c r="T6" s="148"/>
      <c r="U6" s="81"/>
      <c r="V6" s="81"/>
      <c r="W6" s="87"/>
    </row>
    <row r="7" spans="2:26" ht="18.75" x14ac:dyDescent="0.15">
      <c r="B7" s="143"/>
      <c r="C7" s="84"/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 t="s">
        <v>29</v>
      </c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 t="s">
        <v>30</v>
      </c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 t="s">
        <v>98</v>
      </c>
      <c r="C10" s="149" t="s">
        <v>124</v>
      </c>
      <c r="D10" s="150">
        <f>F10+F11</f>
        <v>2</v>
      </c>
      <c r="E10" s="151"/>
      <c r="F10" s="106">
        <v>1</v>
      </c>
      <c r="G10" s="106" t="s">
        <v>51</v>
      </c>
      <c r="H10" s="106">
        <v>0</v>
      </c>
      <c r="I10" s="151"/>
      <c r="J10" s="150">
        <f>H10+H11</f>
        <v>0</v>
      </c>
      <c r="K10" s="149" t="s">
        <v>86</v>
      </c>
      <c r="N10" s="142" t="s">
        <v>54</v>
      </c>
      <c r="O10" s="149" t="s">
        <v>179</v>
      </c>
      <c r="P10" s="150">
        <f>R10+R11</f>
        <v>7</v>
      </c>
      <c r="Q10" s="151"/>
      <c r="R10" s="106">
        <v>3</v>
      </c>
      <c r="S10" s="106" t="s">
        <v>51</v>
      </c>
      <c r="T10" s="106">
        <v>0</v>
      </c>
      <c r="U10" s="151"/>
      <c r="V10" s="150">
        <f>T10+T11</f>
        <v>0</v>
      </c>
      <c r="W10" s="149" t="s">
        <v>142</v>
      </c>
    </row>
    <row r="11" spans="2:26" ht="14.25" customHeight="1" x14ac:dyDescent="0.15">
      <c r="B11" s="143"/>
      <c r="C11" s="149"/>
      <c r="D11" s="150"/>
      <c r="E11" s="151"/>
      <c r="F11" s="106">
        <v>1</v>
      </c>
      <c r="G11" s="106" t="s">
        <v>51</v>
      </c>
      <c r="H11" s="106">
        <v>0</v>
      </c>
      <c r="I11" s="151"/>
      <c r="J11" s="150"/>
      <c r="K11" s="149"/>
      <c r="N11" s="143"/>
      <c r="O11" s="149"/>
      <c r="P11" s="150"/>
      <c r="Q11" s="151"/>
      <c r="R11" s="106">
        <v>4</v>
      </c>
      <c r="S11" s="106" t="s">
        <v>51</v>
      </c>
      <c r="T11" s="106">
        <v>0</v>
      </c>
      <c r="U11" s="151"/>
      <c r="V11" s="150"/>
      <c r="W11" s="149"/>
    </row>
    <row r="12" spans="2:26" ht="18.75" x14ac:dyDescent="0.15">
      <c r="B12" s="143"/>
      <c r="C12" s="85">
        <v>13.7</v>
      </c>
      <c r="D12" s="101"/>
      <c r="E12" s="82"/>
      <c r="F12" s="152" t="s">
        <v>28</v>
      </c>
      <c r="G12" s="152"/>
      <c r="H12" s="152"/>
      <c r="I12" s="82"/>
      <c r="J12" s="101"/>
      <c r="K12" s="89"/>
      <c r="N12" s="143"/>
      <c r="O12" s="85" t="s">
        <v>180</v>
      </c>
      <c r="P12" s="101"/>
      <c r="Q12" s="82"/>
      <c r="R12" s="152" t="s">
        <v>28</v>
      </c>
      <c r="S12" s="152"/>
      <c r="T12" s="152"/>
      <c r="U12" s="82"/>
      <c r="V12" s="101"/>
      <c r="W12" s="89"/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 t="s">
        <v>29</v>
      </c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 t="s">
        <v>30</v>
      </c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 t="s">
        <v>98</v>
      </c>
      <c r="C16" s="145" t="s">
        <v>91</v>
      </c>
      <c r="D16" s="146">
        <f>F16+F17</f>
        <v>0</v>
      </c>
      <c r="E16" s="147"/>
      <c r="F16" s="100">
        <v>0</v>
      </c>
      <c r="G16" s="100" t="s">
        <v>51</v>
      </c>
      <c r="H16" s="100">
        <v>0</v>
      </c>
      <c r="I16" s="147"/>
      <c r="J16" s="146">
        <f>H16+H17</f>
        <v>1</v>
      </c>
      <c r="K16" s="145" t="s">
        <v>130</v>
      </c>
      <c r="N16" s="142" t="s">
        <v>54</v>
      </c>
      <c r="O16" s="145" t="s">
        <v>123</v>
      </c>
      <c r="P16" s="146">
        <f>R16+R17</f>
        <v>1</v>
      </c>
      <c r="Q16" s="147"/>
      <c r="R16" s="100">
        <v>0</v>
      </c>
      <c r="S16" s="100" t="s">
        <v>51</v>
      </c>
      <c r="T16" s="100">
        <v>2</v>
      </c>
      <c r="U16" s="147"/>
      <c r="V16" s="146">
        <f>T16+T17</f>
        <v>5</v>
      </c>
      <c r="W16" s="145" t="s">
        <v>142</v>
      </c>
    </row>
    <row r="17" spans="2:23" ht="14.25" customHeight="1" x14ac:dyDescent="0.15">
      <c r="B17" s="143"/>
      <c r="C17" s="145"/>
      <c r="D17" s="146"/>
      <c r="E17" s="147"/>
      <c r="F17" s="100">
        <v>0</v>
      </c>
      <c r="G17" s="100" t="s">
        <v>51</v>
      </c>
      <c r="H17" s="100">
        <v>1</v>
      </c>
      <c r="I17" s="147"/>
      <c r="J17" s="146"/>
      <c r="K17" s="145"/>
      <c r="N17" s="143"/>
      <c r="O17" s="145"/>
      <c r="P17" s="146"/>
      <c r="Q17" s="147"/>
      <c r="R17" s="100">
        <v>1</v>
      </c>
      <c r="S17" s="100" t="s">
        <v>51</v>
      </c>
      <c r="T17" s="100">
        <v>3</v>
      </c>
      <c r="U17" s="147"/>
      <c r="V17" s="146"/>
      <c r="W17" s="145"/>
    </row>
    <row r="18" spans="2:23" ht="18.75" x14ac:dyDescent="0.15">
      <c r="B18" s="143"/>
      <c r="C18" s="83"/>
      <c r="D18" s="81"/>
      <c r="E18" s="81"/>
      <c r="F18" s="148" t="s">
        <v>28</v>
      </c>
      <c r="G18" s="148"/>
      <c r="H18" s="148"/>
      <c r="I18" s="81"/>
      <c r="J18" s="81">
        <v>12</v>
      </c>
      <c r="K18" s="87"/>
      <c r="N18" s="143"/>
      <c r="O18" s="83" t="s">
        <v>181</v>
      </c>
      <c r="P18" s="81"/>
      <c r="Q18" s="81"/>
      <c r="R18" s="148" t="s">
        <v>28</v>
      </c>
      <c r="S18" s="148"/>
      <c r="T18" s="148"/>
      <c r="U18" s="81"/>
      <c r="V18" s="81"/>
      <c r="W18" s="87" t="s">
        <v>182</v>
      </c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 t="s">
        <v>29</v>
      </c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 t="s">
        <v>30</v>
      </c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 t="s">
        <v>98</v>
      </c>
      <c r="C22" s="149" t="s">
        <v>129</v>
      </c>
      <c r="D22" s="150">
        <f>F22+F23</f>
        <v>7</v>
      </c>
      <c r="E22" s="151"/>
      <c r="F22" s="106">
        <v>2</v>
      </c>
      <c r="G22" s="106" t="s">
        <v>51</v>
      </c>
      <c r="H22" s="106">
        <v>0</v>
      </c>
      <c r="I22" s="151"/>
      <c r="J22" s="150">
        <f>H22+H23</f>
        <v>1</v>
      </c>
      <c r="K22" s="149" t="s">
        <v>92</v>
      </c>
      <c r="N22" s="142"/>
      <c r="O22" s="149"/>
      <c r="P22" s="150">
        <f>R22+R23</f>
        <v>0</v>
      </c>
      <c r="Q22" s="151"/>
      <c r="R22" s="106"/>
      <c r="S22" s="106" t="s">
        <v>51</v>
      </c>
      <c r="T22" s="106"/>
      <c r="U22" s="151"/>
      <c r="V22" s="150">
        <f>T22+T23</f>
        <v>0</v>
      </c>
      <c r="W22" s="149"/>
    </row>
    <row r="23" spans="2:23" ht="14.25" customHeight="1" x14ac:dyDescent="0.15">
      <c r="B23" s="143"/>
      <c r="C23" s="149"/>
      <c r="D23" s="150"/>
      <c r="E23" s="151"/>
      <c r="F23" s="106">
        <v>5</v>
      </c>
      <c r="G23" s="106" t="s">
        <v>51</v>
      </c>
      <c r="H23" s="106">
        <v>1</v>
      </c>
      <c r="I23" s="151"/>
      <c r="J23" s="150"/>
      <c r="K23" s="149"/>
      <c r="N23" s="143"/>
      <c r="O23" s="149"/>
      <c r="P23" s="150"/>
      <c r="Q23" s="151"/>
      <c r="R23" s="106"/>
      <c r="S23" s="106" t="s">
        <v>51</v>
      </c>
      <c r="T23" s="106"/>
      <c r="U23" s="151"/>
      <c r="V23" s="150"/>
      <c r="W23" s="149"/>
    </row>
    <row r="24" spans="2:23" ht="18.75" x14ac:dyDescent="0.15">
      <c r="B24" s="143"/>
      <c r="C24" s="85" t="s">
        <v>183</v>
      </c>
      <c r="D24" s="101"/>
      <c r="E24" s="82"/>
      <c r="F24" s="152" t="s">
        <v>28</v>
      </c>
      <c r="G24" s="152"/>
      <c r="H24" s="152"/>
      <c r="I24" s="82"/>
      <c r="J24" s="101"/>
      <c r="K24" s="89" t="s">
        <v>184</v>
      </c>
      <c r="N24" s="143"/>
      <c r="O24" s="85"/>
      <c r="P24" s="101"/>
      <c r="Q24" s="82"/>
      <c r="R24" s="152" t="s">
        <v>28</v>
      </c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 t="s">
        <v>29</v>
      </c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 t="s">
        <v>30</v>
      </c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 t="s">
        <v>98</v>
      </c>
      <c r="C28" s="145" t="s">
        <v>99</v>
      </c>
      <c r="D28" s="146">
        <f>F28+F29</f>
        <v>3</v>
      </c>
      <c r="E28" s="147"/>
      <c r="F28" s="100">
        <v>2</v>
      </c>
      <c r="G28" s="100" t="s">
        <v>51</v>
      </c>
      <c r="H28" s="100">
        <v>0</v>
      </c>
      <c r="I28" s="147"/>
      <c r="J28" s="146">
        <f>H28+H29</f>
        <v>0</v>
      </c>
      <c r="K28" s="145" t="s">
        <v>185</v>
      </c>
      <c r="N28" s="142"/>
      <c r="O28" s="145"/>
      <c r="P28" s="146">
        <f>R28+R29</f>
        <v>0</v>
      </c>
      <c r="Q28" s="147"/>
      <c r="R28" s="100"/>
      <c r="S28" s="100" t="s">
        <v>51</v>
      </c>
      <c r="T28" s="100"/>
      <c r="U28" s="147"/>
      <c r="V28" s="146">
        <f>T28+T29</f>
        <v>0</v>
      </c>
      <c r="W28" s="145"/>
    </row>
    <row r="29" spans="2:23" ht="14.25" customHeight="1" x14ac:dyDescent="0.15">
      <c r="B29" s="143"/>
      <c r="C29" s="145"/>
      <c r="D29" s="146"/>
      <c r="E29" s="147"/>
      <c r="F29" s="100">
        <v>1</v>
      </c>
      <c r="G29" s="100" t="s">
        <v>51</v>
      </c>
      <c r="H29" s="100">
        <v>0</v>
      </c>
      <c r="I29" s="147"/>
      <c r="J29" s="146"/>
      <c r="K29" s="145"/>
      <c r="N29" s="143"/>
      <c r="O29" s="145"/>
      <c r="P29" s="146"/>
      <c r="Q29" s="147"/>
      <c r="R29" s="100"/>
      <c r="S29" s="100" t="s">
        <v>51</v>
      </c>
      <c r="T29" s="100"/>
      <c r="U29" s="147"/>
      <c r="V29" s="146"/>
      <c r="W29" s="145"/>
    </row>
    <row r="30" spans="2:23" ht="18.75" x14ac:dyDescent="0.15">
      <c r="B30" s="143"/>
      <c r="C30" s="83" t="s">
        <v>186</v>
      </c>
      <c r="D30" s="81"/>
      <c r="E30" s="81"/>
      <c r="F30" s="148" t="s">
        <v>28</v>
      </c>
      <c r="G30" s="148"/>
      <c r="H30" s="148"/>
      <c r="I30" s="81"/>
      <c r="J30" s="81"/>
      <c r="K30" s="87"/>
      <c r="N30" s="143"/>
      <c r="O30" s="83"/>
      <c r="P30" s="81"/>
      <c r="Q30" s="81"/>
      <c r="R30" s="148" t="s">
        <v>28</v>
      </c>
      <c r="S30" s="148"/>
      <c r="T30" s="148"/>
      <c r="U30" s="81"/>
      <c r="V30" s="81"/>
      <c r="W30" s="87"/>
    </row>
    <row r="31" spans="2:23" ht="18.75" x14ac:dyDescent="0.15">
      <c r="B31" s="143"/>
      <c r="C31" s="84"/>
      <c r="D31" s="81"/>
      <c r="E31" s="81"/>
      <c r="F31" s="148" t="s">
        <v>29</v>
      </c>
      <c r="G31" s="148"/>
      <c r="H31" s="148"/>
      <c r="I31" s="81"/>
      <c r="J31" s="81"/>
      <c r="K31" s="88"/>
      <c r="N31" s="143"/>
      <c r="O31" s="84"/>
      <c r="P31" s="81"/>
      <c r="Q31" s="81"/>
      <c r="R31" s="148" t="s">
        <v>29</v>
      </c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 t="s">
        <v>30</v>
      </c>
      <c r="G32" s="148"/>
      <c r="H32" s="148"/>
      <c r="I32" s="102"/>
      <c r="J32" s="102"/>
      <c r="K32" s="88"/>
      <c r="N32" s="144"/>
      <c r="O32" s="84"/>
      <c r="P32" s="102"/>
      <c r="Q32" s="102"/>
      <c r="R32" s="148" t="s">
        <v>30</v>
      </c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 t="s">
        <v>98</v>
      </c>
      <c r="C34" s="149" t="s">
        <v>89</v>
      </c>
      <c r="D34" s="150">
        <f>F34+F35</f>
        <v>0</v>
      </c>
      <c r="E34" s="151"/>
      <c r="F34" s="106">
        <v>0</v>
      </c>
      <c r="G34" s="106" t="s">
        <v>51</v>
      </c>
      <c r="H34" s="106">
        <v>1</v>
      </c>
      <c r="I34" s="151"/>
      <c r="J34" s="150">
        <f>H34+H35</f>
        <v>4</v>
      </c>
      <c r="K34" s="149" t="s">
        <v>103</v>
      </c>
      <c r="N34" s="142"/>
      <c r="O34" s="149"/>
      <c r="P34" s="150">
        <f>R34+R35</f>
        <v>0</v>
      </c>
      <c r="Q34" s="151"/>
      <c r="R34" s="106"/>
      <c r="S34" s="106" t="s">
        <v>51</v>
      </c>
      <c r="T34" s="106"/>
      <c r="U34" s="151"/>
      <c r="V34" s="150">
        <f>T34+T35</f>
        <v>0</v>
      </c>
      <c r="W34" s="149"/>
    </row>
    <row r="35" spans="2:23" ht="14.25" customHeight="1" x14ac:dyDescent="0.15">
      <c r="B35" s="143"/>
      <c r="C35" s="149"/>
      <c r="D35" s="150"/>
      <c r="E35" s="151"/>
      <c r="F35" s="106">
        <v>0</v>
      </c>
      <c r="G35" s="106" t="s">
        <v>51</v>
      </c>
      <c r="H35" s="106">
        <v>3</v>
      </c>
      <c r="I35" s="151"/>
      <c r="J35" s="150"/>
      <c r="K35" s="149"/>
      <c r="N35" s="143"/>
      <c r="O35" s="149"/>
      <c r="P35" s="150"/>
      <c r="Q35" s="151"/>
      <c r="R35" s="106"/>
      <c r="S35" s="106" t="s">
        <v>51</v>
      </c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 t="s">
        <v>28</v>
      </c>
      <c r="G36" s="152"/>
      <c r="H36" s="152"/>
      <c r="I36" s="82"/>
      <c r="J36" s="101"/>
      <c r="K36" s="89" t="s">
        <v>187</v>
      </c>
      <c r="N36" s="143"/>
      <c r="O36" s="85"/>
      <c r="P36" s="101"/>
      <c r="Q36" s="82"/>
      <c r="R36" s="152" t="s">
        <v>28</v>
      </c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 t="s">
        <v>29</v>
      </c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 t="s">
        <v>30</v>
      </c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</mergeCells>
  <phoneticPr fontId="27"/>
  <dataValidations count="2">
    <dataValidation type="list" allowBlank="1" showInputMessage="1" showErrorMessage="1" sqref="B4:B8 B10:B14 B16:B20 B22:B26 B28:B32 B34:B38" xr:uid="{C87DAC4E-C59B-458F-ACAA-4D77866B29C8}">
      <formula1>$Z$3:$Z$4</formula1>
    </dataValidation>
    <dataValidation type="list" allowBlank="1" showInputMessage="1" showErrorMessage="1" sqref="N22:N26 N28:N32 N34:N38 N4:N8 N10:N14 N16:N20" xr:uid="{52ECB3DD-A2D2-4DFA-95A6-9581DAD45126}">
      <formula1>Z$3:Z$4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CDAA-3A3B-4BE0-B27A-C4F7168A038C}">
  <dimension ref="A1:Z48"/>
  <sheetViews>
    <sheetView zoomScale="80" zoomScaleNormal="80" zoomScaleSheetLayoutView="80" workbookViewId="0">
      <selection activeCell="Y16" sqref="Y16"/>
    </sheetView>
  </sheetViews>
  <sheetFormatPr defaultColWidth="8.625" defaultRowHeight="13.5" x14ac:dyDescent="0.15"/>
  <cols>
    <col min="1" max="1" width="2.375" customWidth="1"/>
    <col min="2" max="2" width="4.125" style="1" customWidth="1"/>
    <col min="3" max="3" width="23.875" style="1" customWidth="1"/>
    <col min="4" max="4" width="4.125" style="1" customWidth="1"/>
    <col min="5" max="5" width="2.125" style="1" customWidth="1"/>
    <col min="6" max="8" width="3.375" style="1" customWidth="1"/>
    <col min="9" max="9" width="2.125" style="1" customWidth="1"/>
    <col min="10" max="10" width="4.125" style="1" customWidth="1"/>
    <col min="11" max="11" width="23.875" style="1" customWidth="1"/>
    <col min="12" max="12" width="2.375" customWidth="1"/>
    <col min="13" max="13" width="6.625" style="45" customWidth="1"/>
    <col min="14" max="14" width="4.125" style="1" customWidth="1"/>
    <col min="15" max="15" width="23.875" style="1" customWidth="1"/>
    <col min="16" max="16" width="4.125" style="1" customWidth="1"/>
    <col min="17" max="17" width="2.125" style="1" customWidth="1"/>
    <col min="18" max="20" width="3.375" style="1" customWidth="1"/>
    <col min="21" max="21" width="2.125" style="1" customWidth="1"/>
    <col min="22" max="22" width="4.125" style="1" customWidth="1"/>
    <col min="23" max="23" width="23.875" style="1" customWidth="1"/>
    <col min="24" max="25" width="8.625" style="45"/>
    <col min="26" max="26" width="0" style="45" hidden="1" customWidth="1"/>
    <col min="27" max="16384" width="8.625" style="45"/>
  </cols>
  <sheetData>
    <row r="1" spans="2:26" ht="17.25" x14ac:dyDescent="0.15">
      <c r="B1" s="140" t="s">
        <v>57</v>
      </c>
      <c r="C1" s="140"/>
      <c r="D1" s="140"/>
      <c r="E1" s="140"/>
      <c r="F1" s="140"/>
      <c r="G1" s="140"/>
      <c r="H1" s="140"/>
      <c r="I1" s="140"/>
      <c r="J1" s="140"/>
      <c r="K1" s="80" t="s">
        <v>22</v>
      </c>
      <c r="N1" s="140" t="str">
        <f>B1</f>
        <v>2023度 第15回 函館地区カブス&amp;第3回春季大会</v>
      </c>
      <c r="O1" s="140"/>
      <c r="P1" s="140"/>
      <c r="Q1" s="140"/>
      <c r="R1" s="140"/>
      <c r="S1" s="140"/>
      <c r="T1" s="140"/>
      <c r="U1" s="140"/>
      <c r="V1" s="140"/>
      <c r="W1" s="80" t="s">
        <v>22</v>
      </c>
    </row>
    <row r="2" spans="2:26" ht="18.75" x14ac:dyDescent="0.15">
      <c r="B2"/>
      <c r="C2" s="103" t="s">
        <v>188</v>
      </c>
      <c r="D2" s="141" t="s">
        <v>189</v>
      </c>
      <c r="E2" s="141"/>
      <c r="F2" s="141"/>
      <c r="G2" s="141"/>
      <c r="H2" s="141"/>
      <c r="I2" s="141"/>
      <c r="J2" s="141"/>
      <c r="K2" s="91"/>
      <c r="N2"/>
      <c r="O2" s="103" t="str">
        <f>C2</f>
        <v>第8節</v>
      </c>
      <c r="P2" s="141" t="str">
        <f>D2</f>
        <v>５月14日（日）</v>
      </c>
      <c r="Q2" s="141"/>
      <c r="R2" s="141"/>
      <c r="S2" s="141"/>
      <c r="T2" s="141"/>
      <c r="U2" s="141"/>
      <c r="V2" s="141"/>
      <c r="W2" s="91"/>
    </row>
    <row r="3" spans="2:26" ht="18.75" x14ac:dyDescent="0.15">
      <c r="B3" s="104" t="s">
        <v>40</v>
      </c>
      <c r="C3" s="92"/>
      <c r="D3" s="93"/>
      <c r="E3" s="94"/>
      <c r="F3" s="95"/>
      <c r="G3" s="96"/>
      <c r="H3" s="97"/>
      <c r="I3" s="97"/>
      <c r="J3" s="98"/>
      <c r="K3" s="99" t="s">
        <v>97</v>
      </c>
      <c r="N3" s="104" t="s">
        <v>40</v>
      </c>
      <c r="O3" s="92"/>
      <c r="P3" s="93"/>
      <c r="Q3" s="94"/>
      <c r="R3" s="95"/>
      <c r="S3" s="96"/>
      <c r="T3" s="97"/>
      <c r="U3" s="97"/>
      <c r="V3" s="98"/>
      <c r="W3" s="99" t="s">
        <v>97</v>
      </c>
      <c r="Z3" s="105" t="s">
        <v>56</v>
      </c>
    </row>
    <row r="4" spans="2:26" ht="14.25" customHeight="1" x14ac:dyDescent="0.15">
      <c r="B4" s="142"/>
      <c r="C4" s="145" t="s">
        <v>103</v>
      </c>
      <c r="D4" s="146">
        <v>4</v>
      </c>
      <c r="E4" s="147"/>
      <c r="F4" s="100">
        <v>3</v>
      </c>
      <c r="G4" s="100" t="s">
        <v>51</v>
      </c>
      <c r="H4" s="100">
        <v>0</v>
      </c>
      <c r="I4" s="147"/>
      <c r="J4" s="146">
        <f>H4+H5</f>
        <v>0</v>
      </c>
      <c r="K4" s="145" t="s">
        <v>86</v>
      </c>
      <c r="N4" s="142"/>
      <c r="O4" s="145"/>
      <c r="P4" s="146"/>
      <c r="Q4" s="147"/>
      <c r="R4" s="100"/>
      <c r="S4" s="100"/>
      <c r="T4" s="100"/>
      <c r="U4" s="147"/>
      <c r="V4" s="146"/>
      <c r="W4" s="145"/>
      <c r="Z4" s="105" t="s">
        <v>54</v>
      </c>
    </row>
    <row r="5" spans="2:26" ht="14.25" customHeight="1" x14ac:dyDescent="0.15">
      <c r="B5" s="143"/>
      <c r="C5" s="145"/>
      <c r="D5" s="146"/>
      <c r="E5" s="147"/>
      <c r="F5" s="100">
        <v>1</v>
      </c>
      <c r="G5" s="100" t="s">
        <v>51</v>
      </c>
      <c r="H5" s="100">
        <v>0</v>
      </c>
      <c r="I5" s="147"/>
      <c r="J5" s="146"/>
      <c r="K5" s="145"/>
      <c r="N5" s="143"/>
      <c r="O5" s="145"/>
      <c r="P5" s="146"/>
      <c r="Q5" s="147"/>
      <c r="R5" s="100"/>
      <c r="S5" s="100"/>
      <c r="T5" s="100"/>
      <c r="U5" s="147"/>
      <c r="V5" s="146"/>
      <c r="W5" s="145"/>
    </row>
    <row r="6" spans="2:26" ht="18.75" x14ac:dyDescent="0.15">
      <c r="B6" s="143"/>
      <c r="C6" s="83" t="s">
        <v>190</v>
      </c>
      <c r="D6" s="81"/>
      <c r="E6" s="81"/>
      <c r="F6" s="148" t="s">
        <v>28</v>
      </c>
      <c r="G6" s="148"/>
      <c r="H6" s="148"/>
      <c r="I6" s="81"/>
      <c r="J6" s="81"/>
      <c r="K6" s="87"/>
      <c r="N6" s="143"/>
      <c r="O6" s="83"/>
      <c r="P6" s="81"/>
      <c r="Q6" s="81"/>
      <c r="R6" s="148"/>
      <c r="S6" s="148"/>
      <c r="T6" s="148"/>
      <c r="U6" s="81"/>
      <c r="V6" s="81"/>
      <c r="W6" s="87"/>
    </row>
    <row r="7" spans="2:26" ht="18.75" x14ac:dyDescent="0.15">
      <c r="B7" s="143"/>
      <c r="C7" s="84" t="s">
        <v>80</v>
      </c>
      <c r="D7" s="81"/>
      <c r="E7" s="81"/>
      <c r="F7" s="148" t="s">
        <v>29</v>
      </c>
      <c r="G7" s="148"/>
      <c r="H7" s="148"/>
      <c r="I7" s="81"/>
      <c r="J7" s="81"/>
      <c r="K7" s="88"/>
      <c r="N7" s="143"/>
      <c r="O7" s="84"/>
      <c r="P7" s="81"/>
      <c r="Q7" s="81"/>
      <c r="R7" s="148"/>
      <c r="S7" s="148"/>
      <c r="T7" s="148"/>
      <c r="U7" s="81"/>
      <c r="V7" s="81"/>
      <c r="W7" s="88"/>
    </row>
    <row r="8" spans="2:26" ht="18.75" x14ac:dyDescent="0.15">
      <c r="B8" s="144"/>
      <c r="C8" s="84"/>
      <c r="D8" s="102"/>
      <c r="E8" s="102"/>
      <c r="F8" s="148" t="s">
        <v>30</v>
      </c>
      <c r="G8" s="148"/>
      <c r="H8" s="148"/>
      <c r="I8" s="102"/>
      <c r="J8" s="102"/>
      <c r="K8" s="88"/>
      <c r="N8" s="144"/>
      <c r="O8" s="84"/>
      <c r="P8" s="102"/>
      <c r="Q8" s="102"/>
      <c r="R8" s="148"/>
      <c r="S8" s="148"/>
      <c r="T8" s="148"/>
      <c r="U8" s="102"/>
      <c r="V8" s="102"/>
      <c r="W8" s="88"/>
    </row>
    <row r="9" spans="2:26" ht="18.75" x14ac:dyDescent="0.15">
      <c r="B9" s="60"/>
      <c r="C9" s="51"/>
      <c r="D9" s="54"/>
      <c r="E9" s="11"/>
      <c r="F9" s="53"/>
      <c r="G9" s="53"/>
      <c r="H9" s="53"/>
      <c r="I9" s="11"/>
      <c r="J9" s="54"/>
      <c r="K9" s="52"/>
      <c r="N9" s="60"/>
      <c r="O9" s="51"/>
      <c r="P9" s="54"/>
      <c r="Q9" s="11"/>
      <c r="R9" s="53"/>
      <c r="S9" s="53"/>
      <c r="T9" s="53"/>
      <c r="U9" s="11"/>
      <c r="V9" s="54"/>
      <c r="W9" s="52"/>
    </row>
    <row r="10" spans="2:26" ht="14.25" customHeight="1" x14ac:dyDescent="0.15">
      <c r="B10" s="142"/>
      <c r="C10" s="149" t="s">
        <v>91</v>
      </c>
      <c r="D10" s="150">
        <v>1</v>
      </c>
      <c r="E10" s="151"/>
      <c r="F10" s="106">
        <v>1</v>
      </c>
      <c r="G10" s="106" t="s">
        <v>51</v>
      </c>
      <c r="H10" s="106">
        <v>1</v>
      </c>
      <c r="I10" s="151"/>
      <c r="J10" s="150">
        <v>2</v>
      </c>
      <c r="K10" s="149" t="s">
        <v>166</v>
      </c>
      <c r="N10" s="142"/>
      <c r="O10" s="149"/>
      <c r="P10" s="150"/>
      <c r="Q10" s="151"/>
      <c r="R10" s="106"/>
      <c r="S10" s="106"/>
      <c r="T10" s="106"/>
      <c r="U10" s="151"/>
      <c r="V10" s="150"/>
      <c r="W10" s="149"/>
    </row>
    <row r="11" spans="2:26" ht="14.25" customHeight="1" x14ac:dyDescent="0.15">
      <c r="B11" s="143"/>
      <c r="C11" s="149"/>
      <c r="D11" s="150"/>
      <c r="E11" s="151"/>
      <c r="F11" s="106">
        <v>0</v>
      </c>
      <c r="G11" s="106" t="s">
        <v>51</v>
      </c>
      <c r="H11" s="106">
        <v>1</v>
      </c>
      <c r="I11" s="151"/>
      <c r="J11" s="150"/>
      <c r="K11" s="149"/>
      <c r="N11" s="143"/>
      <c r="O11" s="149"/>
      <c r="P11" s="150"/>
      <c r="Q11" s="151"/>
      <c r="R11" s="106"/>
      <c r="S11" s="106"/>
      <c r="T11" s="106"/>
      <c r="U11" s="151"/>
      <c r="V11" s="150"/>
      <c r="W11" s="149"/>
    </row>
    <row r="12" spans="2:26" ht="18.75" x14ac:dyDescent="0.15">
      <c r="B12" s="143"/>
      <c r="C12" s="85" t="s">
        <v>181</v>
      </c>
      <c r="D12" s="101"/>
      <c r="E12" s="82"/>
      <c r="F12" s="152" t="s">
        <v>28</v>
      </c>
      <c r="G12" s="152"/>
      <c r="H12" s="152"/>
      <c r="I12" s="82"/>
      <c r="J12" s="101"/>
      <c r="K12" s="89" t="s">
        <v>191</v>
      </c>
      <c r="N12" s="143"/>
      <c r="O12" s="89"/>
      <c r="P12" s="101"/>
      <c r="Q12" s="82"/>
      <c r="R12" s="152"/>
      <c r="S12" s="152"/>
      <c r="T12" s="152"/>
      <c r="U12" s="82"/>
      <c r="V12" s="101"/>
      <c r="W12" s="89"/>
    </row>
    <row r="13" spans="2:26" ht="18.75" x14ac:dyDescent="0.15">
      <c r="B13" s="143"/>
      <c r="C13" s="86"/>
      <c r="D13" s="101"/>
      <c r="E13" s="82"/>
      <c r="F13" s="152" t="s">
        <v>29</v>
      </c>
      <c r="G13" s="152"/>
      <c r="H13" s="152"/>
      <c r="I13" s="82"/>
      <c r="J13" s="101"/>
      <c r="K13" s="90"/>
      <c r="N13" s="143"/>
      <c r="O13" s="86"/>
      <c r="P13" s="101"/>
      <c r="Q13" s="82"/>
      <c r="R13" s="152"/>
      <c r="S13" s="152"/>
      <c r="T13" s="152"/>
      <c r="U13" s="82"/>
      <c r="V13" s="101"/>
      <c r="W13" s="90"/>
    </row>
    <row r="14" spans="2:26" ht="18.75" x14ac:dyDescent="0.15">
      <c r="B14" s="144"/>
      <c r="C14" s="86"/>
      <c r="D14" s="101"/>
      <c r="E14" s="82"/>
      <c r="F14" s="152" t="s">
        <v>30</v>
      </c>
      <c r="G14" s="152"/>
      <c r="H14" s="152"/>
      <c r="I14" s="82"/>
      <c r="J14" s="101"/>
      <c r="K14" s="90"/>
      <c r="N14" s="144"/>
      <c r="O14" s="86"/>
      <c r="P14" s="101"/>
      <c r="Q14" s="82"/>
      <c r="R14" s="152"/>
      <c r="S14" s="152"/>
      <c r="T14" s="152"/>
      <c r="U14" s="82"/>
      <c r="V14" s="101"/>
      <c r="W14" s="90"/>
    </row>
    <row r="15" spans="2:26" ht="18.75" x14ac:dyDescent="0.15">
      <c r="B15" s="60"/>
      <c r="C15" s="51"/>
      <c r="D15" s="54"/>
      <c r="E15" s="11"/>
      <c r="F15" s="53"/>
      <c r="G15" s="53"/>
      <c r="H15" s="53"/>
      <c r="I15" s="11"/>
      <c r="J15" s="54"/>
      <c r="K15" s="52"/>
      <c r="N15" s="60"/>
      <c r="O15" s="51"/>
      <c r="P15" s="54"/>
      <c r="Q15" s="11"/>
      <c r="R15" s="53"/>
      <c r="S15" s="53"/>
      <c r="T15" s="53"/>
      <c r="U15" s="11"/>
      <c r="V15" s="54"/>
      <c r="W15" s="52"/>
    </row>
    <row r="16" spans="2:26" ht="14.25" customHeight="1" x14ac:dyDescent="0.15">
      <c r="B16" s="142"/>
      <c r="C16" s="145" t="s">
        <v>129</v>
      </c>
      <c r="D16" s="146">
        <f>F16+F17</f>
        <v>0</v>
      </c>
      <c r="E16" s="147"/>
      <c r="F16" s="100">
        <v>0</v>
      </c>
      <c r="G16" s="100" t="s">
        <v>51</v>
      </c>
      <c r="H16" s="100">
        <v>3</v>
      </c>
      <c r="I16" s="147"/>
      <c r="J16" s="146">
        <f>H16+H17</f>
        <v>4</v>
      </c>
      <c r="K16" s="145" t="s">
        <v>107</v>
      </c>
      <c r="N16" s="142"/>
      <c r="O16" s="145"/>
      <c r="P16" s="146"/>
      <c r="Q16" s="147"/>
      <c r="R16" s="100"/>
      <c r="S16" s="100"/>
      <c r="T16" s="100"/>
      <c r="U16" s="147"/>
      <c r="V16" s="146"/>
      <c r="W16" s="145"/>
    </row>
    <row r="17" spans="2:23" ht="14.25" customHeight="1" x14ac:dyDescent="0.15">
      <c r="B17" s="143"/>
      <c r="C17" s="145"/>
      <c r="D17" s="146"/>
      <c r="E17" s="147"/>
      <c r="F17" s="100">
        <v>0</v>
      </c>
      <c r="G17" s="100" t="s">
        <v>51</v>
      </c>
      <c r="H17" s="100">
        <v>1</v>
      </c>
      <c r="I17" s="147"/>
      <c r="J17" s="146"/>
      <c r="K17" s="145"/>
      <c r="N17" s="143"/>
      <c r="O17" s="145"/>
      <c r="P17" s="146"/>
      <c r="Q17" s="147"/>
      <c r="R17" s="100"/>
      <c r="S17" s="100"/>
      <c r="T17" s="100"/>
      <c r="U17" s="147"/>
      <c r="V17" s="146"/>
      <c r="W17" s="145"/>
    </row>
    <row r="18" spans="2:23" ht="18.75" x14ac:dyDescent="0.15">
      <c r="B18" s="143"/>
      <c r="C18" s="83"/>
      <c r="D18" s="81"/>
      <c r="E18" s="81"/>
      <c r="F18" s="148" t="s">
        <v>28</v>
      </c>
      <c r="G18" s="148"/>
      <c r="H18" s="148"/>
      <c r="I18" s="81"/>
      <c r="J18" s="81"/>
      <c r="K18" s="87" t="s">
        <v>192</v>
      </c>
      <c r="N18" s="143"/>
      <c r="O18" s="83"/>
      <c r="P18" s="81"/>
      <c r="Q18" s="81"/>
      <c r="R18" s="148"/>
      <c r="S18" s="148"/>
      <c r="T18" s="148"/>
      <c r="U18" s="81"/>
      <c r="V18" s="81"/>
      <c r="W18" s="87"/>
    </row>
    <row r="19" spans="2:23" ht="18.75" x14ac:dyDescent="0.15">
      <c r="B19" s="143"/>
      <c r="C19" s="84"/>
      <c r="D19" s="81"/>
      <c r="E19" s="81"/>
      <c r="F19" s="148" t="s">
        <v>29</v>
      </c>
      <c r="G19" s="148"/>
      <c r="H19" s="148"/>
      <c r="I19" s="81"/>
      <c r="J19" s="81"/>
      <c r="K19" s="88"/>
      <c r="N19" s="143"/>
      <c r="O19" s="84"/>
      <c r="P19" s="81"/>
      <c r="Q19" s="81"/>
      <c r="R19" s="148"/>
      <c r="S19" s="148"/>
      <c r="T19" s="148"/>
      <c r="U19" s="81"/>
      <c r="V19" s="81"/>
      <c r="W19" s="88"/>
    </row>
    <row r="20" spans="2:23" ht="18.75" x14ac:dyDescent="0.15">
      <c r="B20" s="144"/>
      <c r="C20" s="84"/>
      <c r="D20" s="102"/>
      <c r="E20" s="102"/>
      <c r="F20" s="148" t="s">
        <v>30</v>
      </c>
      <c r="G20" s="148"/>
      <c r="H20" s="148"/>
      <c r="I20" s="102"/>
      <c r="J20" s="102"/>
      <c r="K20" s="88"/>
      <c r="N20" s="144"/>
      <c r="O20" s="84"/>
      <c r="P20" s="102"/>
      <c r="Q20" s="102"/>
      <c r="R20" s="148"/>
      <c r="S20" s="148"/>
      <c r="T20" s="148"/>
      <c r="U20" s="102"/>
      <c r="V20" s="102"/>
      <c r="W20" s="88"/>
    </row>
    <row r="21" spans="2:23" ht="18.75" x14ac:dyDescent="0.15">
      <c r="B21" s="60"/>
      <c r="C21" s="51"/>
      <c r="D21" s="54"/>
      <c r="E21" s="11"/>
      <c r="F21" s="53"/>
      <c r="G21" s="53"/>
      <c r="H21" s="53"/>
      <c r="I21" s="11"/>
      <c r="J21" s="54"/>
      <c r="K21" s="52"/>
      <c r="N21" s="60"/>
      <c r="O21" s="51"/>
      <c r="P21" s="54"/>
      <c r="Q21" s="11"/>
      <c r="R21" s="53"/>
      <c r="S21" s="53"/>
      <c r="T21" s="53"/>
      <c r="U21" s="11"/>
      <c r="V21" s="54"/>
      <c r="W21" s="52"/>
    </row>
    <row r="22" spans="2:23" ht="14.25" customHeight="1" x14ac:dyDescent="0.15">
      <c r="B22" s="142"/>
      <c r="C22" s="149"/>
      <c r="D22" s="150"/>
      <c r="E22" s="151"/>
      <c r="F22" s="106"/>
      <c r="G22" s="106"/>
      <c r="H22" s="106"/>
      <c r="I22" s="151"/>
      <c r="J22" s="150"/>
      <c r="K22" s="149"/>
      <c r="N22" s="142"/>
      <c r="O22" s="149"/>
      <c r="P22" s="150"/>
      <c r="Q22" s="151"/>
      <c r="R22" s="106"/>
      <c r="S22" s="106"/>
      <c r="T22" s="106"/>
      <c r="U22" s="151"/>
      <c r="V22" s="150"/>
      <c r="W22" s="149"/>
    </row>
    <row r="23" spans="2:23" ht="14.25" customHeight="1" x14ac:dyDescent="0.15">
      <c r="B23" s="143"/>
      <c r="C23" s="149"/>
      <c r="D23" s="150"/>
      <c r="E23" s="151"/>
      <c r="F23" s="106"/>
      <c r="G23" s="106"/>
      <c r="H23" s="106"/>
      <c r="I23" s="151"/>
      <c r="J23" s="150"/>
      <c r="K23" s="149"/>
      <c r="N23" s="143"/>
      <c r="O23" s="149"/>
      <c r="P23" s="150"/>
      <c r="Q23" s="151"/>
      <c r="R23" s="106"/>
      <c r="S23" s="106"/>
      <c r="T23" s="106"/>
      <c r="U23" s="151"/>
      <c r="V23" s="150"/>
      <c r="W23" s="149"/>
    </row>
    <row r="24" spans="2:23" ht="18.75" x14ac:dyDescent="0.15">
      <c r="B24" s="143"/>
      <c r="C24" s="85"/>
      <c r="D24" s="101"/>
      <c r="E24" s="82"/>
      <c r="F24" s="152"/>
      <c r="G24" s="152"/>
      <c r="H24" s="152"/>
      <c r="I24" s="82"/>
      <c r="J24" s="101"/>
      <c r="K24" s="89"/>
      <c r="N24" s="143"/>
      <c r="O24" s="85"/>
      <c r="P24" s="101"/>
      <c r="Q24" s="82"/>
      <c r="R24" s="152"/>
      <c r="S24" s="152"/>
      <c r="T24" s="152"/>
      <c r="U24" s="82"/>
      <c r="V24" s="101"/>
      <c r="W24" s="89"/>
    </row>
    <row r="25" spans="2:23" ht="18.75" x14ac:dyDescent="0.15">
      <c r="B25" s="143"/>
      <c r="C25" s="86"/>
      <c r="D25" s="101"/>
      <c r="E25" s="82"/>
      <c r="F25" s="152" t="s">
        <v>29</v>
      </c>
      <c r="G25" s="152"/>
      <c r="H25" s="152"/>
      <c r="I25" s="82"/>
      <c r="J25" s="101"/>
      <c r="K25" s="90"/>
      <c r="N25" s="143"/>
      <c r="O25" s="86"/>
      <c r="P25" s="101"/>
      <c r="Q25" s="82"/>
      <c r="R25" s="152"/>
      <c r="S25" s="152"/>
      <c r="T25" s="152"/>
      <c r="U25" s="82"/>
      <c r="V25" s="101"/>
      <c r="W25" s="90"/>
    </row>
    <row r="26" spans="2:23" ht="18.75" x14ac:dyDescent="0.15">
      <c r="B26" s="144"/>
      <c r="C26" s="86"/>
      <c r="D26" s="101"/>
      <c r="E26" s="82"/>
      <c r="F26" s="152" t="s">
        <v>30</v>
      </c>
      <c r="G26" s="152"/>
      <c r="H26" s="152"/>
      <c r="I26" s="82"/>
      <c r="J26" s="101"/>
      <c r="K26" s="90"/>
      <c r="N26" s="144"/>
      <c r="O26" s="86"/>
      <c r="P26" s="101"/>
      <c r="Q26" s="82"/>
      <c r="R26" s="152"/>
      <c r="S26" s="152"/>
      <c r="T26" s="152"/>
      <c r="U26" s="82"/>
      <c r="V26" s="101"/>
      <c r="W26" s="90"/>
    </row>
    <row r="27" spans="2:23" ht="18.75" x14ac:dyDescent="0.15">
      <c r="B27" s="60"/>
      <c r="C27" s="51"/>
      <c r="D27" s="54"/>
      <c r="E27" s="11"/>
      <c r="F27" s="53"/>
      <c r="G27" s="53"/>
      <c r="H27" s="53"/>
      <c r="I27" s="11"/>
      <c r="J27" s="54"/>
      <c r="K27" s="52"/>
      <c r="N27" s="60"/>
      <c r="O27" s="51"/>
      <c r="P27" s="54"/>
      <c r="Q27" s="11"/>
      <c r="R27" s="53"/>
      <c r="S27" s="53"/>
      <c r="T27" s="53"/>
      <c r="U27" s="11"/>
      <c r="V27" s="54"/>
      <c r="W27" s="52"/>
    </row>
    <row r="28" spans="2:23" ht="14.25" customHeight="1" x14ac:dyDescent="0.15">
      <c r="B28" s="142"/>
      <c r="C28" s="145"/>
      <c r="D28" s="146"/>
      <c r="E28" s="147"/>
      <c r="F28" s="100"/>
      <c r="G28" s="100"/>
      <c r="H28" s="100"/>
      <c r="I28" s="147"/>
      <c r="J28" s="146"/>
      <c r="K28" s="145"/>
      <c r="N28" s="142"/>
      <c r="O28" s="145"/>
      <c r="P28" s="146"/>
      <c r="Q28" s="147"/>
      <c r="R28" s="100"/>
      <c r="S28" s="100"/>
      <c r="T28" s="100"/>
      <c r="U28" s="147"/>
      <c r="V28" s="146"/>
      <c r="W28" s="145"/>
    </row>
    <row r="29" spans="2:23" ht="14.25" customHeight="1" x14ac:dyDescent="0.15">
      <c r="B29" s="143"/>
      <c r="C29" s="145"/>
      <c r="D29" s="146"/>
      <c r="E29" s="147"/>
      <c r="F29" s="100"/>
      <c r="G29" s="100"/>
      <c r="H29" s="100"/>
      <c r="I29" s="147"/>
      <c r="J29" s="146"/>
      <c r="K29" s="145"/>
      <c r="N29" s="143"/>
      <c r="O29" s="145"/>
      <c r="P29" s="146"/>
      <c r="Q29" s="147"/>
      <c r="R29" s="100"/>
      <c r="S29" s="100"/>
      <c r="T29" s="100"/>
      <c r="U29" s="147"/>
      <c r="V29" s="146"/>
      <c r="W29" s="145"/>
    </row>
    <row r="30" spans="2:23" ht="18.75" x14ac:dyDescent="0.15">
      <c r="B30" s="143"/>
      <c r="C30" s="83"/>
      <c r="D30" s="81"/>
      <c r="E30" s="81"/>
      <c r="F30" s="148"/>
      <c r="G30" s="148"/>
      <c r="H30" s="148"/>
      <c r="I30" s="81"/>
      <c r="J30" s="81"/>
      <c r="K30" s="87"/>
      <c r="N30" s="143"/>
      <c r="O30" s="87"/>
      <c r="P30" s="81"/>
      <c r="Q30" s="81"/>
      <c r="R30" s="148"/>
      <c r="S30" s="148"/>
      <c r="T30" s="148"/>
      <c r="U30" s="81"/>
      <c r="V30" s="81"/>
      <c r="W30" s="87"/>
    </row>
    <row r="31" spans="2:23" ht="18.75" x14ac:dyDescent="0.15">
      <c r="B31" s="143"/>
      <c r="C31" s="84"/>
      <c r="D31" s="81"/>
      <c r="E31" s="81"/>
      <c r="F31" s="148"/>
      <c r="G31" s="148"/>
      <c r="H31" s="148"/>
      <c r="I31" s="81"/>
      <c r="J31" s="81"/>
      <c r="K31" s="88"/>
      <c r="N31" s="143"/>
      <c r="O31" s="88"/>
      <c r="P31" s="81"/>
      <c r="Q31" s="81"/>
      <c r="R31" s="148"/>
      <c r="S31" s="148"/>
      <c r="T31" s="148"/>
      <c r="U31" s="81"/>
      <c r="V31" s="81"/>
      <c r="W31" s="88"/>
    </row>
    <row r="32" spans="2:23" ht="18.75" x14ac:dyDescent="0.15">
      <c r="B32" s="144"/>
      <c r="C32" s="84"/>
      <c r="D32" s="102"/>
      <c r="E32" s="102"/>
      <c r="F32" s="148"/>
      <c r="G32" s="148"/>
      <c r="H32" s="148"/>
      <c r="I32" s="102"/>
      <c r="J32" s="102"/>
      <c r="K32" s="88"/>
      <c r="N32" s="144"/>
      <c r="O32" s="84"/>
      <c r="P32" s="102"/>
      <c r="Q32" s="102"/>
      <c r="R32" s="148"/>
      <c r="S32" s="148"/>
      <c r="T32" s="148"/>
      <c r="U32" s="102"/>
      <c r="V32" s="102"/>
      <c r="W32" s="88"/>
    </row>
    <row r="33" spans="2:23" ht="18.75" x14ac:dyDescent="0.15">
      <c r="B33" s="60"/>
      <c r="C33" s="51"/>
      <c r="D33" s="54"/>
      <c r="E33" s="11"/>
      <c r="F33" s="53"/>
      <c r="G33" s="53"/>
      <c r="H33" s="53"/>
      <c r="I33" s="11"/>
      <c r="J33" s="54"/>
      <c r="K33" s="52"/>
      <c r="N33" s="60"/>
      <c r="O33" s="51"/>
      <c r="P33" s="54"/>
      <c r="Q33" s="11"/>
      <c r="R33" s="53"/>
      <c r="S33" s="53"/>
      <c r="T33" s="53"/>
      <c r="U33" s="11"/>
      <c r="V33" s="54"/>
      <c r="W33" s="52"/>
    </row>
    <row r="34" spans="2:23" ht="14.25" customHeight="1" x14ac:dyDescent="0.15">
      <c r="B34" s="142"/>
      <c r="C34" s="149"/>
      <c r="D34" s="150"/>
      <c r="E34" s="151"/>
      <c r="F34" s="106"/>
      <c r="G34" s="106"/>
      <c r="H34" s="106"/>
      <c r="I34" s="151"/>
      <c r="J34" s="150"/>
      <c r="K34" s="149"/>
      <c r="N34" s="142"/>
      <c r="O34" s="149"/>
      <c r="P34" s="150"/>
      <c r="Q34" s="151"/>
      <c r="R34" s="106"/>
      <c r="S34" s="106"/>
      <c r="T34" s="106"/>
      <c r="U34" s="151"/>
      <c r="V34" s="150"/>
      <c r="W34" s="149"/>
    </row>
    <row r="35" spans="2:23" ht="14.25" customHeight="1" x14ac:dyDescent="0.15">
      <c r="B35" s="143"/>
      <c r="C35" s="149"/>
      <c r="D35" s="150"/>
      <c r="E35" s="151"/>
      <c r="F35" s="106"/>
      <c r="G35" s="106"/>
      <c r="H35" s="106"/>
      <c r="I35" s="151"/>
      <c r="J35" s="150"/>
      <c r="K35" s="149"/>
      <c r="N35" s="143"/>
      <c r="O35" s="149"/>
      <c r="P35" s="150"/>
      <c r="Q35" s="151"/>
      <c r="R35" s="106"/>
      <c r="S35" s="106"/>
      <c r="T35" s="106"/>
      <c r="U35" s="151"/>
      <c r="V35" s="150"/>
      <c r="W35" s="149"/>
    </row>
    <row r="36" spans="2:23" ht="18.75" x14ac:dyDescent="0.15">
      <c r="B36" s="143"/>
      <c r="C36" s="85"/>
      <c r="D36" s="101"/>
      <c r="E36" s="82"/>
      <c r="F36" s="152"/>
      <c r="G36" s="152"/>
      <c r="H36" s="152"/>
      <c r="I36" s="82"/>
      <c r="J36" s="101"/>
      <c r="K36" s="89"/>
      <c r="N36" s="143"/>
      <c r="O36" s="85"/>
      <c r="P36" s="101"/>
      <c r="Q36" s="82"/>
      <c r="R36" s="152"/>
      <c r="S36" s="152"/>
      <c r="T36" s="152"/>
      <c r="U36" s="82"/>
      <c r="V36" s="101"/>
      <c r="W36" s="89"/>
    </row>
    <row r="37" spans="2:23" ht="18.75" x14ac:dyDescent="0.15">
      <c r="B37" s="143"/>
      <c r="C37" s="86"/>
      <c r="D37" s="101"/>
      <c r="E37" s="82"/>
      <c r="F37" s="152" t="s">
        <v>29</v>
      </c>
      <c r="G37" s="152"/>
      <c r="H37" s="152"/>
      <c r="I37" s="82"/>
      <c r="J37" s="101"/>
      <c r="K37" s="90"/>
      <c r="N37" s="143"/>
      <c r="O37" s="86"/>
      <c r="P37" s="101"/>
      <c r="Q37" s="82"/>
      <c r="R37" s="152"/>
      <c r="S37" s="152"/>
      <c r="T37" s="152"/>
      <c r="U37" s="82"/>
      <c r="V37" s="101"/>
      <c r="W37" s="90"/>
    </row>
    <row r="38" spans="2:23" ht="18.75" x14ac:dyDescent="0.15">
      <c r="B38" s="144"/>
      <c r="C38" s="86"/>
      <c r="D38" s="101"/>
      <c r="E38" s="82"/>
      <c r="F38" s="152" t="s">
        <v>30</v>
      </c>
      <c r="G38" s="152"/>
      <c r="H38" s="152"/>
      <c r="I38" s="82"/>
      <c r="J38" s="101"/>
      <c r="K38" s="90"/>
      <c r="N38" s="144"/>
      <c r="O38" s="86"/>
      <c r="P38" s="101"/>
      <c r="Q38" s="82"/>
      <c r="R38" s="152"/>
      <c r="S38" s="152"/>
      <c r="T38" s="152"/>
      <c r="U38" s="82"/>
      <c r="V38" s="101"/>
      <c r="W38" s="90"/>
    </row>
    <row r="39" spans="2:23" ht="18.75" x14ac:dyDescent="0.15">
      <c r="B39" s="60"/>
      <c r="C39" s="51"/>
      <c r="D39" s="54"/>
      <c r="E39" s="11"/>
      <c r="F39" s="53"/>
      <c r="G39" s="53"/>
      <c r="H39" s="53"/>
      <c r="I39" s="11"/>
      <c r="J39" s="54"/>
      <c r="K39" s="52"/>
      <c r="N39" s="60"/>
      <c r="O39" s="51"/>
      <c r="P39" s="54"/>
      <c r="Q39" s="11"/>
      <c r="R39" s="53"/>
      <c r="S39" s="53"/>
      <c r="T39" s="53"/>
      <c r="U39" s="11"/>
      <c r="V39" s="54"/>
      <c r="W39" s="52"/>
    </row>
    <row r="40" spans="2:23" ht="14.25" customHeight="1" x14ac:dyDescent="0.15">
      <c r="B40" s="153"/>
      <c r="C40" s="154"/>
      <c r="D40" s="155"/>
      <c r="E40" s="11"/>
      <c r="F40" s="53"/>
      <c r="G40" s="53"/>
      <c r="H40" s="53"/>
      <c r="I40" s="11"/>
      <c r="J40" s="155"/>
      <c r="K40" s="154"/>
      <c r="N40" s="153"/>
      <c r="O40" s="154"/>
      <c r="P40" s="155"/>
      <c r="Q40" s="11"/>
      <c r="R40" s="53"/>
      <c r="S40" s="53"/>
      <c r="T40" s="53"/>
      <c r="U40" s="11"/>
      <c r="V40" s="155"/>
      <c r="W40" s="154"/>
    </row>
    <row r="41" spans="2:23" ht="14.25" customHeight="1" x14ac:dyDescent="0.15">
      <c r="B41" s="153"/>
      <c r="C41" s="154"/>
      <c r="D41" s="155"/>
      <c r="E41" s="11"/>
      <c r="F41" s="53"/>
      <c r="G41" s="53"/>
      <c r="H41" s="53"/>
      <c r="I41" s="11"/>
      <c r="J41" s="155"/>
      <c r="K41" s="154"/>
      <c r="N41" s="153"/>
      <c r="O41" s="154"/>
      <c r="P41" s="155"/>
      <c r="Q41" s="11"/>
      <c r="R41" s="53"/>
      <c r="S41" s="53"/>
      <c r="T41" s="53"/>
      <c r="U41" s="11"/>
      <c r="V41" s="155"/>
      <c r="W41" s="154"/>
    </row>
    <row r="42" spans="2:23" ht="18.75" x14ac:dyDescent="0.15">
      <c r="B42" s="60"/>
      <c r="C42" s="47"/>
      <c r="D42" s="54"/>
      <c r="E42" s="11"/>
      <c r="F42" s="156"/>
      <c r="G42" s="156"/>
      <c r="H42" s="156"/>
      <c r="I42" s="11"/>
      <c r="J42" s="54"/>
      <c r="K42" s="48"/>
      <c r="N42" s="60"/>
      <c r="O42" s="47"/>
      <c r="P42" s="54"/>
      <c r="Q42" s="11"/>
      <c r="R42" s="156"/>
      <c r="S42" s="156"/>
      <c r="T42" s="156"/>
      <c r="U42" s="11"/>
      <c r="V42" s="54"/>
      <c r="W42" s="48"/>
    </row>
    <row r="43" spans="2:23" ht="18.75" x14ac:dyDescent="0.15">
      <c r="B43" s="60"/>
      <c r="C43" s="47"/>
      <c r="D43" s="54"/>
      <c r="E43" s="11"/>
      <c r="F43" s="156"/>
      <c r="G43" s="156"/>
      <c r="H43" s="156"/>
      <c r="I43" s="11"/>
      <c r="J43" s="54"/>
      <c r="K43" s="48"/>
      <c r="N43" s="60"/>
      <c r="O43" s="47"/>
      <c r="P43" s="54"/>
      <c r="Q43" s="11"/>
      <c r="R43" s="156"/>
      <c r="S43" s="156"/>
      <c r="T43" s="156"/>
      <c r="U43" s="11"/>
      <c r="V43" s="54"/>
      <c r="W43" s="48"/>
    </row>
    <row r="44" spans="2:23" ht="18.75" x14ac:dyDescent="0.15">
      <c r="B44" s="60"/>
      <c r="C44" s="47"/>
      <c r="D44" s="54"/>
      <c r="E44" s="11"/>
      <c r="F44" s="156"/>
      <c r="G44" s="156"/>
      <c r="H44" s="156"/>
      <c r="I44" s="11"/>
      <c r="J44" s="54"/>
      <c r="K44" s="48"/>
      <c r="N44" s="60"/>
      <c r="O44" s="47"/>
      <c r="P44" s="54"/>
      <c r="Q44" s="11"/>
      <c r="R44" s="156"/>
      <c r="S44" s="156"/>
      <c r="T44" s="156"/>
      <c r="U44" s="11"/>
      <c r="V44" s="54"/>
      <c r="W44" s="48"/>
    </row>
    <row r="45" spans="2:23" x14ac:dyDescent="0.15">
      <c r="B45" s="61"/>
      <c r="C45" s="49"/>
      <c r="F45" s="49"/>
      <c r="G45" s="49"/>
      <c r="H45" s="49"/>
      <c r="K45" s="49"/>
      <c r="N45" s="61"/>
      <c r="O45" s="49"/>
      <c r="R45" s="49"/>
      <c r="S45" s="49"/>
      <c r="T45" s="49"/>
      <c r="W45" s="49"/>
    </row>
    <row r="46" spans="2:23" x14ac:dyDescent="0.15">
      <c r="B46" s="61"/>
      <c r="K46" s="50"/>
      <c r="N46" s="61"/>
      <c r="W46" s="50"/>
    </row>
    <row r="47" spans="2:23" x14ac:dyDescent="0.15">
      <c r="B47" s="61"/>
      <c r="N47" s="61"/>
    </row>
    <row r="48" spans="2:23" x14ac:dyDescent="0.15">
      <c r="B48" s="61"/>
      <c r="N48" s="61"/>
    </row>
  </sheetData>
  <mergeCells count="140">
    <mergeCell ref="F43:H43"/>
    <mergeCell ref="R43:T43"/>
    <mergeCell ref="F44:H44"/>
    <mergeCell ref="R44:T44"/>
    <mergeCell ref="O40:O41"/>
    <mergeCell ref="P40:P41"/>
    <mergeCell ref="V40:V41"/>
    <mergeCell ref="W40:W41"/>
    <mergeCell ref="F42:H42"/>
    <mergeCell ref="R42:T42"/>
    <mergeCell ref="B40:B41"/>
    <mergeCell ref="C40:C41"/>
    <mergeCell ref="D40:D41"/>
    <mergeCell ref="J40:J41"/>
    <mergeCell ref="K40:K41"/>
    <mergeCell ref="N40:N41"/>
    <mergeCell ref="V34:V35"/>
    <mergeCell ref="W34:W35"/>
    <mergeCell ref="F36:H36"/>
    <mergeCell ref="R36:T36"/>
    <mergeCell ref="F37:H37"/>
    <mergeCell ref="R37:T37"/>
    <mergeCell ref="K34:K35"/>
    <mergeCell ref="N34:N38"/>
    <mergeCell ref="O34:O35"/>
    <mergeCell ref="P34:P35"/>
    <mergeCell ref="Q34:Q35"/>
    <mergeCell ref="U34:U35"/>
    <mergeCell ref="R38:T38"/>
    <mergeCell ref="B34:B38"/>
    <mergeCell ref="C34:C35"/>
    <mergeCell ref="D34:D35"/>
    <mergeCell ref="E34:E35"/>
    <mergeCell ref="I34:I35"/>
    <mergeCell ref="J34:J35"/>
    <mergeCell ref="F38:H38"/>
    <mergeCell ref="V28:V29"/>
    <mergeCell ref="W28:W29"/>
    <mergeCell ref="F30:H30"/>
    <mergeCell ref="R30:T30"/>
    <mergeCell ref="F31:H31"/>
    <mergeCell ref="R31:T31"/>
    <mergeCell ref="K28:K29"/>
    <mergeCell ref="N28:N32"/>
    <mergeCell ref="O28:O29"/>
    <mergeCell ref="P28:P29"/>
    <mergeCell ref="Q28:Q29"/>
    <mergeCell ref="U28:U29"/>
    <mergeCell ref="R32:T32"/>
    <mergeCell ref="B28:B32"/>
    <mergeCell ref="C28:C29"/>
    <mergeCell ref="D28:D29"/>
    <mergeCell ref="E28:E29"/>
    <mergeCell ref="I28:I29"/>
    <mergeCell ref="J28:J29"/>
    <mergeCell ref="F32:H32"/>
    <mergeCell ref="V22:V23"/>
    <mergeCell ref="W22:W23"/>
    <mergeCell ref="F24:H24"/>
    <mergeCell ref="R24:T24"/>
    <mergeCell ref="F25:H25"/>
    <mergeCell ref="R25:T25"/>
    <mergeCell ref="K22:K23"/>
    <mergeCell ref="N22:N26"/>
    <mergeCell ref="O22:O23"/>
    <mergeCell ref="P22:P23"/>
    <mergeCell ref="Q22:Q23"/>
    <mergeCell ref="U22:U23"/>
    <mergeCell ref="R26:T26"/>
    <mergeCell ref="B22:B26"/>
    <mergeCell ref="C22:C23"/>
    <mergeCell ref="D22:D23"/>
    <mergeCell ref="E22:E23"/>
    <mergeCell ref="I22:I23"/>
    <mergeCell ref="J22:J23"/>
    <mergeCell ref="F26:H26"/>
    <mergeCell ref="V16:V17"/>
    <mergeCell ref="W16:W17"/>
    <mergeCell ref="F18:H18"/>
    <mergeCell ref="R18:T18"/>
    <mergeCell ref="F19:H19"/>
    <mergeCell ref="R19:T19"/>
    <mergeCell ref="K16:K17"/>
    <mergeCell ref="N16:N20"/>
    <mergeCell ref="O16:O17"/>
    <mergeCell ref="P16:P17"/>
    <mergeCell ref="Q16:Q17"/>
    <mergeCell ref="U16:U17"/>
    <mergeCell ref="R20:T20"/>
    <mergeCell ref="B16:B20"/>
    <mergeCell ref="C16:C17"/>
    <mergeCell ref="D16:D17"/>
    <mergeCell ref="E16:E17"/>
    <mergeCell ref="I16:I17"/>
    <mergeCell ref="J16:J17"/>
    <mergeCell ref="F20:H20"/>
    <mergeCell ref="F12:H12"/>
    <mergeCell ref="R12:T12"/>
    <mergeCell ref="F13:H13"/>
    <mergeCell ref="R13:T13"/>
    <mergeCell ref="F14:H14"/>
    <mergeCell ref="R14:T14"/>
    <mergeCell ref="O10:O11"/>
    <mergeCell ref="P10:P11"/>
    <mergeCell ref="Q10:Q11"/>
    <mergeCell ref="U10:U11"/>
    <mergeCell ref="V10:V11"/>
    <mergeCell ref="W10:W11"/>
    <mergeCell ref="F8:H8"/>
    <mergeCell ref="R8:T8"/>
    <mergeCell ref="B10:B14"/>
    <mergeCell ref="C10:C11"/>
    <mergeCell ref="D10:D11"/>
    <mergeCell ref="E10:E11"/>
    <mergeCell ref="I10:I11"/>
    <mergeCell ref="J10:J11"/>
    <mergeCell ref="K10:K11"/>
    <mergeCell ref="N10:N14"/>
    <mergeCell ref="W4:W5"/>
    <mergeCell ref="F6:H6"/>
    <mergeCell ref="R6:T6"/>
    <mergeCell ref="F7:H7"/>
    <mergeCell ref="R7:T7"/>
    <mergeCell ref="K4:K5"/>
    <mergeCell ref="N4:N8"/>
    <mergeCell ref="O4:O5"/>
    <mergeCell ref="P4:P5"/>
    <mergeCell ref="Q4:Q5"/>
    <mergeCell ref="U4:U5"/>
    <mergeCell ref="B1:J1"/>
    <mergeCell ref="N1:V1"/>
    <mergeCell ref="D2:J2"/>
    <mergeCell ref="P2:V2"/>
    <mergeCell ref="B4:B8"/>
    <mergeCell ref="C4:C5"/>
    <mergeCell ref="D4:D5"/>
    <mergeCell ref="E4:E5"/>
    <mergeCell ref="I4:I5"/>
    <mergeCell ref="J4:J5"/>
    <mergeCell ref="V4:V5"/>
  </mergeCells>
  <phoneticPr fontId="27"/>
  <dataValidations count="1">
    <dataValidation type="list" allowBlank="1" showInputMessage="1" showErrorMessage="1" sqref="N4:N8 N10:N14 N16:N20 N22:N26 N28:N32 N34:N38 B4:B8 B10:B14 B16:B20 B22:B26 B28:B32 B34:B38" xr:uid="{AAB01A85-3BAA-41E1-8A5F-2414E98005F7}">
      <formula1>N$3:N$4</formula1>
    </dataValidation>
  </dataValidations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CL105"/>
  <sheetViews>
    <sheetView tabSelected="1" view="pageBreakPreview" zoomScale="80" zoomScaleNormal="80" zoomScaleSheetLayoutView="80" workbookViewId="0">
      <selection activeCell="AS80" sqref="AS80"/>
    </sheetView>
  </sheetViews>
  <sheetFormatPr defaultColWidth="2" defaultRowHeight="13.5" x14ac:dyDescent="0.15"/>
  <cols>
    <col min="1" max="1" width="2.75" customWidth="1"/>
    <col min="2" max="2" width="3.75" bestFit="1" customWidth="1"/>
    <col min="3" max="9" width="3" bestFit="1" customWidth="1"/>
    <col min="10" max="57" width="2" customWidth="1"/>
    <col min="58" max="70" width="3.875" bestFit="1" customWidth="1"/>
    <col min="71" max="71" width="2.125" customWidth="1"/>
    <col min="72" max="76" width="3.875" bestFit="1" customWidth="1"/>
    <col min="77" max="77" width="2" customWidth="1"/>
    <col min="78" max="82" width="3.875" bestFit="1" customWidth="1"/>
    <col min="83" max="83" width="7.125" bestFit="1" customWidth="1"/>
    <col min="89" max="89" width="6.5" bestFit="1" customWidth="1"/>
  </cols>
  <sheetData>
    <row r="1" spans="1:82" ht="24" customHeight="1" x14ac:dyDescent="0.15">
      <c r="C1" s="246" t="s">
        <v>60</v>
      </c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 t="s">
        <v>32</v>
      </c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46"/>
      <c r="BZ1" s="46"/>
      <c r="CA1" s="46"/>
      <c r="CB1" s="46"/>
      <c r="CC1" s="46"/>
      <c r="CD1" s="46"/>
    </row>
    <row r="2" spans="1:82" ht="19.5" customHeight="1" x14ac:dyDescent="0.15">
      <c r="C2" s="12" t="s">
        <v>21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39"/>
      <c r="AQ2" s="39"/>
      <c r="AR2" s="39"/>
      <c r="AS2" s="13"/>
      <c r="AT2" s="12"/>
      <c r="AU2" s="12"/>
      <c r="AV2" s="39"/>
      <c r="AW2" s="39"/>
      <c r="AX2" s="39"/>
      <c r="AY2" s="13"/>
      <c r="AZ2" s="12"/>
      <c r="BA2" s="12"/>
      <c r="BB2" s="39"/>
      <c r="BC2" s="39"/>
      <c r="BD2" s="39"/>
      <c r="BE2" s="13"/>
      <c r="BF2" s="206" t="s">
        <v>24</v>
      </c>
      <c r="BG2" s="206"/>
      <c r="BH2" s="206"/>
      <c r="BI2" s="206"/>
      <c r="BJ2" s="207" t="s">
        <v>193</v>
      </c>
      <c r="BK2" s="207"/>
      <c r="BL2" s="207"/>
      <c r="BM2" s="207"/>
      <c r="BN2" s="207"/>
      <c r="BO2" s="207"/>
      <c r="BP2" s="208" t="s">
        <v>61</v>
      </c>
      <c r="BQ2" s="208"/>
      <c r="BR2" s="208"/>
      <c r="BS2" s="208"/>
      <c r="BT2" s="208"/>
      <c r="BU2" s="208"/>
      <c r="BV2" s="208"/>
      <c r="BW2" s="208"/>
      <c r="BX2" s="208"/>
    </row>
    <row r="3" spans="1:82" ht="31.5" customHeight="1" x14ac:dyDescent="0.15">
      <c r="C3" s="211"/>
      <c r="D3" s="212"/>
      <c r="E3" s="212"/>
      <c r="F3" s="212"/>
      <c r="G3" s="212"/>
      <c r="H3" s="212"/>
      <c r="I3" s="213"/>
      <c r="J3" s="214" t="str">
        <f>C4</f>
        <v>上磯中</v>
      </c>
      <c r="K3" s="215"/>
      <c r="L3" s="215"/>
      <c r="M3" s="215"/>
      <c r="N3" s="215"/>
      <c r="O3" s="216"/>
      <c r="P3" s="214" t="str">
        <f>C8</f>
        <v>浜分中</v>
      </c>
      <c r="Q3" s="215"/>
      <c r="R3" s="215"/>
      <c r="S3" s="215"/>
      <c r="T3" s="215"/>
      <c r="U3" s="216"/>
      <c r="V3" s="214" t="str">
        <f>C12</f>
        <v>七飯・知内・松前</v>
      </c>
      <c r="W3" s="215"/>
      <c r="X3" s="215"/>
      <c r="Y3" s="215"/>
      <c r="Z3" s="215"/>
      <c r="AA3" s="216"/>
      <c r="AB3" s="214" t="str">
        <f>C16</f>
        <v>桔梗中</v>
      </c>
      <c r="AC3" s="215"/>
      <c r="AD3" s="215"/>
      <c r="AE3" s="215"/>
      <c r="AF3" s="215"/>
      <c r="AG3" s="216"/>
      <c r="AH3" s="214" t="str">
        <f>C20</f>
        <v>大中山・八雲・鹿部</v>
      </c>
      <c r="AI3" s="215"/>
      <c r="AJ3" s="215"/>
      <c r="AK3" s="215"/>
      <c r="AL3" s="215"/>
      <c r="AM3" s="216"/>
      <c r="AN3" s="214" t="str">
        <f>C24</f>
        <v>本通中</v>
      </c>
      <c r="AO3" s="215"/>
      <c r="AP3" s="215"/>
      <c r="AQ3" s="215"/>
      <c r="AR3" s="215"/>
      <c r="AS3" s="216"/>
      <c r="AT3" s="214" t="str">
        <f>C28</f>
        <v>S・イーグル3rd</v>
      </c>
      <c r="AU3" s="215"/>
      <c r="AV3" s="215"/>
      <c r="AW3" s="215"/>
      <c r="AX3" s="215"/>
      <c r="AY3" s="216"/>
      <c r="AZ3" s="214" t="str">
        <f>C32</f>
        <v>プレイフル</v>
      </c>
      <c r="BA3" s="215"/>
      <c r="BB3" s="215"/>
      <c r="BC3" s="215"/>
      <c r="BD3" s="215"/>
      <c r="BE3" s="216"/>
      <c r="BF3" s="220" t="s">
        <v>31</v>
      </c>
      <c r="BG3" s="221"/>
      <c r="BH3" s="209" t="s">
        <v>10</v>
      </c>
      <c r="BI3" s="210"/>
      <c r="BJ3" s="209" t="s">
        <v>11</v>
      </c>
      <c r="BK3" s="210"/>
      <c r="BL3" s="209" t="s">
        <v>12</v>
      </c>
      <c r="BM3" s="210"/>
      <c r="BN3" s="209" t="s">
        <v>13</v>
      </c>
      <c r="BO3" s="210"/>
      <c r="BP3" s="209" t="s">
        <v>14</v>
      </c>
      <c r="BQ3" s="210"/>
      <c r="BR3" s="209" t="s">
        <v>15</v>
      </c>
      <c r="BS3" s="210"/>
      <c r="BT3" s="217" t="s">
        <v>16</v>
      </c>
      <c r="BU3" s="218"/>
      <c r="BV3" s="209" t="s">
        <v>17</v>
      </c>
      <c r="BW3" s="219"/>
      <c r="BX3" s="210"/>
    </row>
    <row r="4" spans="1:82" ht="18" customHeight="1" x14ac:dyDescent="0.15">
      <c r="A4" s="193">
        <f>BV4</f>
        <v>7</v>
      </c>
      <c r="B4" s="203">
        <v>1</v>
      </c>
      <c r="C4" s="194" t="s">
        <v>34</v>
      </c>
      <c r="D4" s="195"/>
      <c r="E4" s="195"/>
      <c r="F4" s="195"/>
      <c r="G4" s="195"/>
      <c r="H4" s="195"/>
      <c r="I4" s="196"/>
      <c r="J4" s="42"/>
      <c r="K4" s="43"/>
      <c r="L4" s="43"/>
      <c r="M4" s="43"/>
      <c r="N4" s="43"/>
      <c r="O4" s="44"/>
      <c r="P4" s="190" t="s">
        <v>113</v>
      </c>
      <c r="Q4" s="204"/>
      <c r="R4" s="205"/>
      <c r="S4" s="187"/>
      <c r="T4" s="188"/>
      <c r="U4" s="189"/>
      <c r="V4" s="187" t="s">
        <v>113</v>
      </c>
      <c r="W4" s="188"/>
      <c r="X4" s="189"/>
      <c r="Y4" s="187"/>
      <c r="Z4" s="188"/>
      <c r="AA4" s="189"/>
      <c r="AB4" s="187"/>
      <c r="AC4" s="188"/>
      <c r="AD4" s="189"/>
      <c r="AE4" s="187"/>
      <c r="AF4" s="188"/>
      <c r="AG4" s="189"/>
      <c r="AH4" s="190"/>
      <c r="AI4" s="191"/>
      <c r="AJ4" s="192"/>
      <c r="AK4" s="187"/>
      <c r="AL4" s="188"/>
      <c r="AM4" s="189"/>
      <c r="AN4" s="187" t="s">
        <v>93</v>
      </c>
      <c r="AO4" s="188"/>
      <c r="AP4" s="189"/>
      <c r="AQ4" s="187"/>
      <c r="AR4" s="188"/>
      <c r="AS4" s="189"/>
      <c r="AT4" s="187"/>
      <c r="AU4" s="188"/>
      <c r="AV4" s="189"/>
      <c r="AW4" s="187"/>
      <c r="AX4" s="188"/>
      <c r="AY4" s="189"/>
      <c r="AZ4" s="187" t="s">
        <v>113</v>
      </c>
      <c r="BA4" s="188"/>
      <c r="BB4" s="189"/>
      <c r="BC4" s="187"/>
      <c r="BD4" s="188"/>
      <c r="BE4" s="189"/>
      <c r="BF4" s="169">
        <f>SUM(BH4:BM7)</f>
        <v>4</v>
      </c>
      <c r="BG4" s="170"/>
      <c r="BH4" s="175">
        <f>COUNTIF(J4:BE4,"○")</f>
        <v>1</v>
      </c>
      <c r="BI4" s="176"/>
      <c r="BJ4" s="175">
        <f>COUNTIF(J4:BE4,"△")</f>
        <v>0</v>
      </c>
      <c r="BK4" s="176"/>
      <c r="BL4" s="175">
        <f>COUNTIF(J4:BE4,"●")</f>
        <v>3</v>
      </c>
      <c r="BM4" s="176"/>
      <c r="BN4" s="175">
        <f>BH4*3+BJ4*1</f>
        <v>3</v>
      </c>
      <c r="BO4" s="176"/>
      <c r="BP4" s="175">
        <f>SUM(J7,P7,V7,AB7,M7,S7,Y7,AE7,AH7,AK7,AZ7,BC7,AN7,AQ7,AT7,AW7)</f>
        <v>4</v>
      </c>
      <c r="BQ4" s="176"/>
      <c r="BR4" s="175">
        <f>SUM(L7,R7,X7,AD7,O7,U7,AA7,AG7,AJ7,AM7,BB7,BE7,AP7,AS7,AV7,AY7)</f>
        <v>10</v>
      </c>
      <c r="BS4" s="176"/>
      <c r="BT4" s="181">
        <f>BP4-BR4</f>
        <v>-6</v>
      </c>
      <c r="BU4" s="182"/>
      <c r="BV4" s="159">
        <f>IF(ISBLANK(B4),"",RANK(BY4,$BY$4:$BY$35) )</f>
        <v>7</v>
      </c>
      <c r="BW4" s="160"/>
      <c r="BX4" s="161"/>
      <c r="BY4" s="168">
        <f>BN4*10000+BT4*100+BP4</f>
        <v>29404</v>
      </c>
      <c r="CA4" s="40"/>
    </row>
    <row r="5" spans="1:82" ht="10.5" customHeight="1" x14ac:dyDescent="0.15">
      <c r="A5" s="193"/>
      <c r="B5" s="203"/>
      <c r="C5" s="197"/>
      <c r="D5" s="198"/>
      <c r="E5" s="198"/>
      <c r="F5" s="198"/>
      <c r="G5" s="198"/>
      <c r="H5" s="198"/>
      <c r="I5" s="199"/>
      <c r="J5" s="14"/>
      <c r="K5" s="15"/>
      <c r="L5" s="15"/>
      <c r="M5" s="15"/>
      <c r="N5" s="15"/>
      <c r="O5" s="16"/>
      <c r="P5" s="109">
        <f>IF(ISBLANK(P4),"",)</f>
        <v>0</v>
      </c>
      <c r="Q5" s="110" t="s">
        <v>18</v>
      </c>
      <c r="R5" s="111">
        <v>2</v>
      </c>
      <c r="S5" s="112" t="str">
        <f>IF(ISBLANK(S4),"",)</f>
        <v/>
      </c>
      <c r="T5" s="113" t="s">
        <v>18</v>
      </c>
      <c r="U5" s="114" t="str">
        <f>IF(ISBLANK(S4),"",)</f>
        <v/>
      </c>
      <c r="V5" s="112">
        <v>0</v>
      </c>
      <c r="W5" s="113" t="s">
        <v>18</v>
      </c>
      <c r="X5" s="114">
        <v>3</v>
      </c>
      <c r="Y5" s="112" t="str">
        <f t="shared" ref="Y5" si="0">IF(ISBLANK(Y4),"",)</f>
        <v/>
      </c>
      <c r="Z5" s="113" t="s">
        <v>18</v>
      </c>
      <c r="AA5" s="114" t="str">
        <f t="shared" ref="AA5" si="1">IF(ISBLANK(Y4),"",)</f>
        <v/>
      </c>
      <c r="AB5" s="112"/>
      <c r="AC5" s="113" t="s">
        <v>18</v>
      </c>
      <c r="AD5" s="114"/>
      <c r="AE5" s="112"/>
      <c r="AF5" s="113" t="s">
        <v>18</v>
      </c>
      <c r="AG5" s="114"/>
      <c r="AH5" s="112"/>
      <c r="AI5" s="113" t="s">
        <v>18</v>
      </c>
      <c r="AJ5" s="114"/>
      <c r="AK5" s="112"/>
      <c r="AL5" s="113" t="s">
        <v>18</v>
      </c>
      <c r="AM5" s="114"/>
      <c r="AN5" s="112">
        <v>2</v>
      </c>
      <c r="AO5" s="113" t="s">
        <v>18</v>
      </c>
      <c r="AP5" s="114">
        <v>0</v>
      </c>
      <c r="AQ5" s="112"/>
      <c r="AR5" s="113" t="s">
        <v>18</v>
      </c>
      <c r="AS5" s="114"/>
      <c r="AT5" s="112"/>
      <c r="AU5" s="113" t="s">
        <v>18</v>
      </c>
      <c r="AV5" s="114"/>
      <c r="AW5" s="112"/>
      <c r="AX5" s="113" t="s">
        <v>18</v>
      </c>
      <c r="AY5" s="114"/>
      <c r="AZ5" s="112">
        <v>1</v>
      </c>
      <c r="BA5" s="113" t="s">
        <v>18</v>
      </c>
      <c r="BB5" s="114">
        <v>0</v>
      </c>
      <c r="BC5" s="112"/>
      <c r="BD5" s="113" t="s">
        <v>18</v>
      </c>
      <c r="BE5" s="114"/>
      <c r="BF5" s="171"/>
      <c r="BG5" s="172"/>
      <c r="BH5" s="177"/>
      <c r="BI5" s="178"/>
      <c r="BJ5" s="177"/>
      <c r="BK5" s="178"/>
      <c r="BL5" s="177"/>
      <c r="BM5" s="178"/>
      <c r="BN5" s="177"/>
      <c r="BO5" s="178"/>
      <c r="BP5" s="177"/>
      <c r="BQ5" s="178"/>
      <c r="BR5" s="177"/>
      <c r="BS5" s="178"/>
      <c r="BT5" s="183"/>
      <c r="BU5" s="184"/>
      <c r="BV5" s="162"/>
      <c r="BW5" s="163"/>
      <c r="BX5" s="164"/>
      <c r="BY5" s="168"/>
      <c r="CA5" s="40"/>
    </row>
    <row r="6" spans="1:82" ht="10.5" customHeight="1" x14ac:dyDescent="0.15">
      <c r="A6" s="193"/>
      <c r="B6" s="203"/>
      <c r="C6" s="197"/>
      <c r="D6" s="198"/>
      <c r="E6" s="198"/>
      <c r="F6" s="198"/>
      <c r="G6" s="198"/>
      <c r="H6" s="198"/>
      <c r="I6" s="199"/>
      <c r="J6" s="14"/>
      <c r="K6" s="15"/>
      <c r="L6" s="15"/>
      <c r="M6" s="15"/>
      <c r="N6" s="15"/>
      <c r="O6" s="16"/>
      <c r="P6" s="109">
        <v>0</v>
      </c>
      <c r="Q6" s="110" t="s">
        <v>19</v>
      </c>
      <c r="R6" s="111">
        <v>2</v>
      </c>
      <c r="S6" s="115" t="str">
        <f>IF(ISBLANK(S4),"",)</f>
        <v/>
      </c>
      <c r="T6" s="113" t="s">
        <v>19</v>
      </c>
      <c r="U6" s="116" t="str">
        <f>IF(ISBLANK(S4),"",)</f>
        <v/>
      </c>
      <c r="V6" s="115">
        <v>0</v>
      </c>
      <c r="W6" s="113" t="s">
        <v>19</v>
      </c>
      <c r="X6" s="116">
        <v>0</v>
      </c>
      <c r="Y6" s="115" t="str">
        <f t="shared" ref="Y6" si="2">IF(ISBLANK(Y4),"",)</f>
        <v/>
      </c>
      <c r="Z6" s="113" t="s">
        <v>19</v>
      </c>
      <c r="AA6" s="116" t="str">
        <f t="shared" ref="AA6" si="3">IF(ISBLANK(Y4),"",)</f>
        <v/>
      </c>
      <c r="AB6" s="115"/>
      <c r="AC6" s="113" t="s">
        <v>19</v>
      </c>
      <c r="AD6" s="116"/>
      <c r="AE6" s="115"/>
      <c r="AF6" s="113" t="s">
        <v>19</v>
      </c>
      <c r="AG6" s="116"/>
      <c r="AH6" s="115"/>
      <c r="AI6" s="113" t="s">
        <v>19</v>
      </c>
      <c r="AJ6" s="116"/>
      <c r="AK6" s="115"/>
      <c r="AL6" s="113" t="s">
        <v>19</v>
      </c>
      <c r="AM6" s="116"/>
      <c r="AN6" s="115">
        <v>1</v>
      </c>
      <c r="AO6" s="113" t="s">
        <v>19</v>
      </c>
      <c r="AP6" s="116">
        <v>0</v>
      </c>
      <c r="AQ6" s="115"/>
      <c r="AR6" s="113" t="s">
        <v>19</v>
      </c>
      <c r="AS6" s="116"/>
      <c r="AT6" s="115"/>
      <c r="AU6" s="113" t="s">
        <v>19</v>
      </c>
      <c r="AV6" s="116"/>
      <c r="AW6" s="115"/>
      <c r="AX6" s="113" t="s">
        <v>19</v>
      </c>
      <c r="AY6" s="116"/>
      <c r="AZ6" s="115">
        <v>0</v>
      </c>
      <c r="BA6" s="113" t="s">
        <v>19</v>
      </c>
      <c r="BB6" s="116">
        <v>3</v>
      </c>
      <c r="BC6" s="115"/>
      <c r="BD6" s="113" t="s">
        <v>19</v>
      </c>
      <c r="BE6" s="116"/>
      <c r="BF6" s="171"/>
      <c r="BG6" s="172"/>
      <c r="BH6" s="177"/>
      <c r="BI6" s="178"/>
      <c r="BJ6" s="177"/>
      <c r="BK6" s="178"/>
      <c r="BL6" s="177"/>
      <c r="BM6" s="178"/>
      <c r="BN6" s="177"/>
      <c r="BO6" s="178"/>
      <c r="BP6" s="177"/>
      <c r="BQ6" s="178"/>
      <c r="BR6" s="177"/>
      <c r="BS6" s="178"/>
      <c r="BT6" s="183"/>
      <c r="BU6" s="184"/>
      <c r="BV6" s="162"/>
      <c r="BW6" s="163"/>
      <c r="BX6" s="164"/>
      <c r="BY6" s="168"/>
      <c r="CA6" s="40"/>
    </row>
    <row r="7" spans="1:82" ht="10.5" customHeight="1" x14ac:dyDescent="0.15">
      <c r="A7" s="193"/>
      <c r="B7" s="203"/>
      <c r="C7" s="200"/>
      <c r="D7" s="201"/>
      <c r="E7" s="201"/>
      <c r="F7" s="201"/>
      <c r="G7" s="201"/>
      <c r="H7" s="201"/>
      <c r="I7" s="202"/>
      <c r="J7" s="17"/>
      <c r="K7" s="18"/>
      <c r="L7" s="18"/>
      <c r="M7" s="18"/>
      <c r="N7" s="18"/>
      <c r="O7" s="19"/>
      <c r="P7" s="34">
        <f>IF(ISBLANK(P4),"",SUM(P5:P6))</f>
        <v>0</v>
      </c>
      <c r="Q7" s="35" t="s">
        <v>20</v>
      </c>
      <c r="R7" s="36">
        <f>IF(ISBLANK(P4),"",SUM(R5:R6))</f>
        <v>4</v>
      </c>
      <c r="S7" s="34" t="str">
        <f>IF(ISBLANK(S4),"",SUM(S5:S6))</f>
        <v/>
      </c>
      <c r="T7" s="35" t="s">
        <v>20</v>
      </c>
      <c r="U7" s="36" t="str">
        <f>IF(ISBLANK(S4),"",SUM(U5:U6))</f>
        <v/>
      </c>
      <c r="V7" s="34">
        <f>IF(ISBLANK(V4),"",SUM(V5:V6))</f>
        <v>0</v>
      </c>
      <c r="W7" s="35" t="s">
        <v>20</v>
      </c>
      <c r="X7" s="36">
        <f>IF(ISBLANK(V4),"",SUM(X5:X6))</f>
        <v>3</v>
      </c>
      <c r="Y7" s="34" t="str">
        <f>IF(ISBLANK(Y4),"",SUM(Y5:Y6))</f>
        <v/>
      </c>
      <c r="Z7" s="35" t="s">
        <v>20</v>
      </c>
      <c r="AA7" s="36" t="str">
        <f>IF(ISBLANK(Y4),"",SUM(AA5:AA6))</f>
        <v/>
      </c>
      <c r="AB7" s="34" t="str">
        <f>IF(ISBLANK(AB4),"",SUM(AB5:AB6))</f>
        <v/>
      </c>
      <c r="AC7" s="35" t="s">
        <v>20</v>
      </c>
      <c r="AD7" s="36" t="str">
        <f>IF(ISBLANK(AB4),"",SUM(AD5:AD6))</f>
        <v/>
      </c>
      <c r="AE7" s="34" t="str">
        <f>IF(ISBLANK(AE4),"",SUM(AE5:AE6))</f>
        <v/>
      </c>
      <c r="AF7" s="35" t="s">
        <v>20</v>
      </c>
      <c r="AG7" s="36" t="str">
        <f>IF(ISBLANK(AE4),"",SUM(AG5:AG6))</f>
        <v/>
      </c>
      <c r="AH7" s="34" t="str">
        <f>IF(ISBLANK(AH4),"",SUM(AH5:AH6))</f>
        <v/>
      </c>
      <c r="AI7" s="35" t="s">
        <v>20</v>
      </c>
      <c r="AJ7" s="36" t="str">
        <f>IF(ISBLANK(AH4),"",SUM(AJ5:AJ6))</f>
        <v/>
      </c>
      <c r="AK7" s="34" t="str">
        <f>IF(ISBLANK(AK4),"",SUM(AK5:AK6))</f>
        <v/>
      </c>
      <c r="AL7" s="35" t="s">
        <v>20</v>
      </c>
      <c r="AM7" s="36" t="str">
        <f>IF(ISBLANK(AK4),"",SUM(AM5:AM6))</f>
        <v/>
      </c>
      <c r="AN7" s="34">
        <f>IF(ISBLANK(AN4),"",SUM(AN5:AN6))</f>
        <v>3</v>
      </c>
      <c r="AO7" s="35" t="s">
        <v>20</v>
      </c>
      <c r="AP7" s="36">
        <f>IF(ISBLANK(AN4),"",SUM(AP5:AP6))</f>
        <v>0</v>
      </c>
      <c r="AQ7" s="34" t="str">
        <f>IF(ISBLANK(AQ4),"",SUM(AQ5:AQ6))</f>
        <v/>
      </c>
      <c r="AR7" s="35" t="s">
        <v>20</v>
      </c>
      <c r="AS7" s="36" t="str">
        <f>IF(ISBLANK(AQ4),"",SUM(AS5:AS6))</f>
        <v/>
      </c>
      <c r="AT7" s="34" t="str">
        <f>IF(ISBLANK(AT4),"",SUM(AT5:AT6))</f>
        <v/>
      </c>
      <c r="AU7" s="35" t="s">
        <v>20</v>
      </c>
      <c r="AV7" s="36" t="str">
        <f>IF(ISBLANK(AT4),"",SUM(AV5:AV6))</f>
        <v/>
      </c>
      <c r="AW7" s="34" t="str">
        <f>IF(ISBLANK(AW4),"",SUM(AW5:AW6))</f>
        <v/>
      </c>
      <c r="AX7" s="35" t="s">
        <v>20</v>
      </c>
      <c r="AY7" s="36" t="str">
        <f>IF(ISBLANK(AW4),"",SUM(AY5:AY6))</f>
        <v/>
      </c>
      <c r="AZ7" s="34">
        <f>IF(ISBLANK(AZ4),"",SUM(AZ5:AZ6))</f>
        <v>1</v>
      </c>
      <c r="BA7" s="35" t="s">
        <v>20</v>
      </c>
      <c r="BB7" s="36">
        <f>IF(ISBLANK(AZ4),"",SUM(BB5:BB6))</f>
        <v>3</v>
      </c>
      <c r="BC7" s="34" t="str">
        <f>IF(ISBLANK(BC4),"",SUM(BC5:BC6))</f>
        <v/>
      </c>
      <c r="BD7" s="35" t="s">
        <v>20</v>
      </c>
      <c r="BE7" s="36" t="str">
        <f>IF(ISBLANK(BC4),"",SUM(BE5:BE6))</f>
        <v/>
      </c>
      <c r="BF7" s="173"/>
      <c r="BG7" s="174"/>
      <c r="BH7" s="179"/>
      <c r="BI7" s="180"/>
      <c r="BJ7" s="179"/>
      <c r="BK7" s="180"/>
      <c r="BL7" s="179"/>
      <c r="BM7" s="180"/>
      <c r="BN7" s="179"/>
      <c r="BO7" s="180"/>
      <c r="BP7" s="179"/>
      <c r="BQ7" s="180"/>
      <c r="BR7" s="179"/>
      <c r="BS7" s="180"/>
      <c r="BT7" s="185"/>
      <c r="BU7" s="186"/>
      <c r="BV7" s="165"/>
      <c r="BW7" s="166"/>
      <c r="BX7" s="167"/>
      <c r="BY7" s="168"/>
      <c r="CA7" s="40"/>
    </row>
    <row r="8" spans="1:82" ht="18" customHeight="1" x14ac:dyDescent="0.15">
      <c r="A8" s="193">
        <f>BV8</f>
        <v>1</v>
      </c>
      <c r="B8" s="203">
        <v>2</v>
      </c>
      <c r="C8" s="194" t="s">
        <v>41</v>
      </c>
      <c r="D8" s="195"/>
      <c r="E8" s="195"/>
      <c r="F8" s="195"/>
      <c r="G8" s="195"/>
      <c r="H8" s="195"/>
      <c r="I8" s="196"/>
      <c r="J8" s="187" t="s">
        <v>93</v>
      </c>
      <c r="K8" s="188"/>
      <c r="L8" s="189"/>
      <c r="M8" s="187"/>
      <c r="N8" s="188"/>
      <c r="O8" s="189"/>
      <c r="P8" s="20"/>
      <c r="Q8" s="21"/>
      <c r="R8" s="21"/>
      <c r="S8" s="21"/>
      <c r="T8" s="21"/>
      <c r="U8" s="22"/>
      <c r="V8" s="187" t="s">
        <v>93</v>
      </c>
      <c r="W8" s="188"/>
      <c r="X8" s="189"/>
      <c r="Y8" s="187"/>
      <c r="Z8" s="188"/>
      <c r="AA8" s="189"/>
      <c r="AB8" s="187"/>
      <c r="AC8" s="188"/>
      <c r="AD8" s="189"/>
      <c r="AE8" s="187"/>
      <c r="AF8" s="188"/>
      <c r="AG8" s="189"/>
      <c r="AH8" s="187" t="s">
        <v>93</v>
      </c>
      <c r="AI8" s="188"/>
      <c r="AJ8" s="189"/>
      <c r="AK8" s="187"/>
      <c r="AL8" s="188"/>
      <c r="AM8" s="189"/>
      <c r="AN8" s="190"/>
      <c r="AO8" s="191"/>
      <c r="AP8" s="192"/>
      <c r="AQ8" s="187"/>
      <c r="AR8" s="188"/>
      <c r="AS8" s="189"/>
      <c r="AT8" s="190" t="s">
        <v>93</v>
      </c>
      <c r="AU8" s="191"/>
      <c r="AV8" s="192"/>
      <c r="AW8" s="187"/>
      <c r="AX8" s="188"/>
      <c r="AY8" s="189"/>
      <c r="AZ8" s="190"/>
      <c r="BA8" s="191"/>
      <c r="BB8" s="192"/>
      <c r="BC8" s="187"/>
      <c r="BD8" s="188"/>
      <c r="BE8" s="189"/>
      <c r="BF8" s="169">
        <f>SUM(BH8:BM11)</f>
        <v>4</v>
      </c>
      <c r="BG8" s="170"/>
      <c r="BH8" s="175">
        <f>COUNTIF(J8:BE8,"○")</f>
        <v>4</v>
      </c>
      <c r="BI8" s="176"/>
      <c r="BJ8" s="175">
        <f>COUNTIF(J8:BE8,"△")</f>
        <v>0</v>
      </c>
      <c r="BK8" s="176"/>
      <c r="BL8" s="175">
        <f>COUNTIF(J8:BE8,"●")</f>
        <v>0</v>
      </c>
      <c r="BM8" s="176"/>
      <c r="BN8" s="175">
        <f>BH8*3+BJ8*1</f>
        <v>12</v>
      </c>
      <c r="BO8" s="176"/>
      <c r="BP8" s="175">
        <f>SUM(J11,P11,V11,AB11,M11,S11,Y11,AE11,AH11,AK11,AZ11,BC11,AN11,AQ11,AT11,AW11)</f>
        <v>8</v>
      </c>
      <c r="BQ8" s="176"/>
      <c r="BR8" s="175">
        <f>SUM(L11,R11,X11,AD11,O11,U11,AA11,AG11,AJ11,AM11,BB11,BE11,AP11,AS11,AV11,AY11)</f>
        <v>0</v>
      </c>
      <c r="BS8" s="176"/>
      <c r="BT8" s="181">
        <f>BP8-BR8</f>
        <v>8</v>
      </c>
      <c r="BU8" s="182"/>
      <c r="BV8" s="159">
        <f>IF(ISBLANK(B8),"",RANK(BY8,$BY$4:$BY$35) )</f>
        <v>1</v>
      </c>
      <c r="BW8" s="160"/>
      <c r="BX8" s="161"/>
      <c r="BY8" s="168">
        <f>BN8*10000+BT8*100+BP8</f>
        <v>120808</v>
      </c>
      <c r="CA8" s="40"/>
    </row>
    <row r="9" spans="1:82" ht="10.5" customHeight="1" x14ac:dyDescent="0.15">
      <c r="A9" s="193"/>
      <c r="B9" s="203"/>
      <c r="C9" s="197"/>
      <c r="D9" s="198"/>
      <c r="E9" s="198"/>
      <c r="F9" s="198"/>
      <c r="G9" s="198"/>
      <c r="H9" s="198"/>
      <c r="I9" s="199"/>
      <c r="J9" s="37">
        <f>IF(ISBLANK(J8),"",R5)</f>
        <v>2</v>
      </c>
      <c r="K9" s="27" t="s">
        <v>18</v>
      </c>
      <c r="L9" s="38">
        <f>IF(ISBLANK(J8),"",P5)</f>
        <v>0</v>
      </c>
      <c r="M9" s="37" t="str">
        <f>IF(ISBLANK(M8),"",U5)</f>
        <v/>
      </c>
      <c r="N9" s="27" t="s">
        <v>18</v>
      </c>
      <c r="O9" s="38" t="str">
        <f>IF(ISBLANK(M8),"",S5)</f>
        <v/>
      </c>
      <c r="P9" s="23"/>
      <c r="Q9" s="24"/>
      <c r="R9" s="24"/>
      <c r="S9" s="24"/>
      <c r="T9" s="24"/>
      <c r="U9" s="25"/>
      <c r="V9" s="109">
        <v>1</v>
      </c>
      <c r="W9" s="110" t="s">
        <v>18</v>
      </c>
      <c r="X9" s="111">
        <f>IF(ISBLANK(V8),"",)</f>
        <v>0</v>
      </c>
      <c r="Y9" s="109" t="str">
        <f t="shared" ref="Y9" si="4">IF(ISBLANK(Y8),"",)</f>
        <v/>
      </c>
      <c r="Z9" s="110" t="s">
        <v>18</v>
      </c>
      <c r="AA9" s="111" t="str">
        <f t="shared" ref="AA9" si="5">IF(ISBLANK(Y8),"",)</f>
        <v/>
      </c>
      <c r="AB9" s="109" t="str">
        <f t="shared" ref="AB9" si="6">IF(ISBLANK(AB8),"",)</f>
        <v/>
      </c>
      <c r="AC9" s="110" t="s">
        <v>18</v>
      </c>
      <c r="AD9" s="111" t="str">
        <f t="shared" ref="AD9" si="7">IF(ISBLANK(AB8),"",)</f>
        <v/>
      </c>
      <c r="AE9" s="109" t="str">
        <f t="shared" ref="AE9" si="8">IF(ISBLANK(AE8),"",)</f>
        <v/>
      </c>
      <c r="AF9" s="110" t="s">
        <v>18</v>
      </c>
      <c r="AG9" s="111" t="str">
        <f t="shared" ref="AG9" si="9">IF(ISBLANK(AE8),"",)</f>
        <v/>
      </c>
      <c r="AH9" s="109">
        <v>1</v>
      </c>
      <c r="AI9" s="110" t="s">
        <v>18</v>
      </c>
      <c r="AJ9" s="111">
        <f t="shared" ref="AJ9" si="10">IF(ISBLANK(AH8),"",)</f>
        <v>0</v>
      </c>
      <c r="AK9" s="109" t="str">
        <f t="shared" ref="AK9" si="11">IF(ISBLANK(AK8),"",)</f>
        <v/>
      </c>
      <c r="AL9" s="110" t="s">
        <v>18</v>
      </c>
      <c r="AM9" s="111" t="str">
        <f t="shared" ref="AM9" si="12">IF(ISBLANK(AK8),"",)</f>
        <v/>
      </c>
      <c r="AN9" s="109" t="str">
        <f t="shared" ref="AN9" si="13">IF(ISBLANK(AN8),"",)</f>
        <v/>
      </c>
      <c r="AO9" s="110" t="s">
        <v>18</v>
      </c>
      <c r="AP9" s="111" t="str">
        <f t="shared" ref="AP9" si="14">IF(ISBLANK(AN8),"",)</f>
        <v/>
      </c>
      <c r="AQ9" s="109" t="str">
        <f t="shared" ref="AQ9" si="15">IF(ISBLANK(AQ8),"",)</f>
        <v/>
      </c>
      <c r="AR9" s="110" t="s">
        <v>18</v>
      </c>
      <c r="AS9" s="111" t="str">
        <f t="shared" ref="AS9" si="16">IF(ISBLANK(AQ8),"",)</f>
        <v/>
      </c>
      <c r="AT9" s="109">
        <f t="shared" ref="AT9" si="17">IF(ISBLANK(AT8),"",)</f>
        <v>0</v>
      </c>
      <c r="AU9" s="110" t="s">
        <v>18</v>
      </c>
      <c r="AV9" s="111">
        <f t="shared" ref="AV9" si="18">IF(ISBLANK(AT8),"",)</f>
        <v>0</v>
      </c>
      <c r="AW9" s="109" t="str">
        <f t="shared" ref="AW9" si="19">IF(ISBLANK(AW8),"",)</f>
        <v/>
      </c>
      <c r="AX9" s="110" t="s">
        <v>18</v>
      </c>
      <c r="AY9" s="111" t="str">
        <f t="shared" ref="AY9" si="20">IF(ISBLANK(AW8),"",)</f>
        <v/>
      </c>
      <c r="AZ9" s="109" t="str">
        <f t="shared" ref="AZ9" si="21">IF(ISBLANK(AZ8),"",)</f>
        <v/>
      </c>
      <c r="BA9" s="110" t="s">
        <v>18</v>
      </c>
      <c r="BB9" s="111" t="str">
        <f t="shared" ref="BB9" si="22">IF(ISBLANK(AZ8),"",)</f>
        <v/>
      </c>
      <c r="BC9" s="109" t="str">
        <f t="shared" ref="BC9" si="23">IF(ISBLANK(BC8),"",)</f>
        <v/>
      </c>
      <c r="BD9" s="110" t="s">
        <v>18</v>
      </c>
      <c r="BE9" s="111" t="str">
        <f t="shared" ref="BE9" si="24">IF(ISBLANK(BC8),"",)</f>
        <v/>
      </c>
      <c r="BF9" s="171"/>
      <c r="BG9" s="172"/>
      <c r="BH9" s="177"/>
      <c r="BI9" s="178"/>
      <c r="BJ9" s="177"/>
      <c r="BK9" s="178"/>
      <c r="BL9" s="177"/>
      <c r="BM9" s="178"/>
      <c r="BN9" s="177"/>
      <c r="BO9" s="178"/>
      <c r="BP9" s="177"/>
      <c r="BQ9" s="178"/>
      <c r="BR9" s="177"/>
      <c r="BS9" s="178"/>
      <c r="BT9" s="183"/>
      <c r="BU9" s="184"/>
      <c r="BV9" s="162"/>
      <c r="BW9" s="163"/>
      <c r="BX9" s="164"/>
      <c r="BY9" s="168"/>
      <c r="CA9" s="40"/>
    </row>
    <row r="10" spans="1:82" ht="10.5" customHeight="1" x14ac:dyDescent="0.15">
      <c r="A10" s="193"/>
      <c r="B10" s="203"/>
      <c r="C10" s="197"/>
      <c r="D10" s="198"/>
      <c r="E10" s="198"/>
      <c r="F10" s="198"/>
      <c r="G10" s="198"/>
      <c r="H10" s="198"/>
      <c r="I10" s="199"/>
      <c r="J10" s="37">
        <f>IF(ISBLANK(J8),"",R6)</f>
        <v>2</v>
      </c>
      <c r="K10" s="27" t="s">
        <v>19</v>
      </c>
      <c r="L10" s="38">
        <f>IF(ISBLANK(J8),"",P6)</f>
        <v>0</v>
      </c>
      <c r="M10" s="37" t="str">
        <f>IF(ISBLANK(M8),"",U6)</f>
        <v/>
      </c>
      <c r="N10" s="27" t="s">
        <v>19</v>
      </c>
      <c r="O10" s="38" t="str">
        <f>IF(ISBLANK(M8),"",S6)</f>
        <v/>
      </c>
      <c r="P10" s="23"/>
      <c r="Q10" s="24"/>
      <c r="R10" s="24"/>
      <c r="S10" s="24"/>
      <c r="T10" s="24"/>
      <c r="U10" s="25"/>
      <c r="V10" s="109">
        <f>IF(ISBLANK(V8),"",)</f>
        <v>0</v>
      </c>
      <c r="W10" s="110" t="s">
        <v>19</v>
      </c>
      <c r="X10" s="111">
        <f>IF(ISBLANK(V8),"",)</f>
        <v>0</v>
      </c>
      <c r="Y10" s="109" t="str">
        <f t="shared" ref="Y10" si="25">IF(ISBLANK(Y8),"",)</f>
        <v/>
      </c>
      <c r="Z10" s="110" t="s">
        <v>19</v>
      </c>
      <c r="AA10" s="111" t="str">
        <f t="shared" ref="AA10" si="26">IF(ISBLANK(Y8),"",)</f>
        <v/>
      </c>
      <c r="AB10" s="109" t="str">
        <f t="shared" ref="AB10" si="27">IF(ISBLANK(AB8),"",)</f>
        <v/>
      </c>
      <c r="AC10" s="110" t="s">
        <v>19</v>
      </c>
      <c r="AD10" s="111" t="str">
        <f t="shared" ref="AD10" si="28">IF(ISBLANK(AB8),"",)</f>
        <v/>
      </c>
      <c r="AE10" s="109" t="str">
        <f t="shared" ref="AE10" si="29">IF(ISBLANK(AE8),"",)</f>
        <v/>
      </c>
      <c r="AF10" s="110" t="s">
        <v>19</v>
      </c>
      <c r="AG10" s="111" t="str">
        <f t="shared" ref="AG10" si="30">IF(ISBLANK(AE8),"",)</f>
        <v/>
      </c>
      <c r="AH10" s="109">
        <f t="shared" ref="AH10" si="31">IF(ISBLANK(AH8),"",)</f>
        <v>0</v>
      </c>
      <c r="AI10" s="110" t="s">
        <v>19</v>
      </c>
      <c r="AJ10" s="111">
        <f t="shared" ref="AJ10" si="32">IF(ISBLANK(AH8),"",)</f>
        <v>0</v>
      </c>
      <c r="AK10" s="109" t="str">
        <f t="shared" ref="AK10" si="33">IF(ISBLANK(AK8),"",)</f>
        <v/>
      </c>
      <c r="AL10" s="110" t="s">
        <v>19</v>
      </c>
      <c r="AM10" s="111" t="str">
        <f t="shared" ref="AM10" si="34">IF(ISBLANK(AK8),"",)</f>
        <v/>
      </c>
      <c r="AN10" s="109" t="str">
        <f t="shared" ref="AN10" si="35">IF(ISBLANK(AN8),"",)</f>
        <v/>
      </c>
      <c r="AO10" s="110" t="s">
        <v>19</v>
      </c>
      <c r="AP10" s="111" t="str">
        <f t="shared" ref="AP10" si="36">IF(ISBLANK(AN8),"",)</f>
        <v/>
      </c>
      <c r="AQ10" s="109" t="str">
        <f t="shared" ref="AQ10" si="37">IF(ISBLANK(AQ8),"",)</f>
        <v/>
      </c>
      <c r="AR10" s="110" t="s">
        <v>19</v>
      </c>
      <c r="AS10" s="111" t="str">
        <f t="shared" ref="AS10" si="38">IF(ISBLANK(AQ8),"",)</f>
        <v/>
      </c>
      <c r="AT10" s="109">
        <v>2</v>
      </c>
      <c r="AU10" s="110" t="s">
        <v>19</v>
      </c>
      <c r="AV10" s="111">
        <f t="shared" ref="AV10" si="39">IF(ISBLANK(AT8),"",)</f>
        <v>0</v>
      </c>
      <c r="AW10" s="109" t="str">
        <f t="shared" ref="AW10" si="40">IF(ISBLANK(AW8),"",)</f>
        <v/>
      </c>
      <c r="AX10" s="110" t="s">
        <v>19</v>
      </c>
      <c r="AY10" s="111" t="str">
        <f t="shared" ref="AY10" si="41">IF(ISBLANK(AW8),"",)</f>
        <v/>
      </c>
      <c r="AZ10" s="109" t="str">
        <f t="shared" ref="AZ10" si="42">IF(ISBLANK(AZ8),"",)</f>
        <v/>
      </c>
      <c r="BA10" s="110" t="s">
        <v>19</v>
      </c>
      <c r="BB10" s="111" t="str">
        <f t="shared" ref="BB10" si="43">IF(ISBLANK(AZ8),"",)</f>
        <v/>
      </c>
      <c r="BC10" s="109" t="str">
        <f t="shared" ref="BC10" si="44">IF(ISBLANK(BC8),"",)</f>
        <v/>
      </c>
      <c r="BD10" s="110" t="s">
        <v>19</v>
      </c>
      <c r="BE10" s="111" t="str">
        <f t="shared" ref="BE10" si="45">IF(ISBLANK(BC8),"",)</f>
        <v/>
      </c>
      <c r="BF10" s="171"/>
      <c r="BG10" s="172"/>
      <c r="BH10" s="177"/>
      <c r="BI10" s="178"/>
      <c r="BJ10" s="177"/>
      <c r="BK10" s="178"/>
      <c r="BL10" s="177"/>
      <c r="BM10" s="178"/>
      <c r="BN10" s="177"/>
      <c r="BO10" s="178"/>
      <c r="BP10" s="177"/>
      <c r="BQ10" s="178"/>
      <c r="BR10" s="177"/>
      <c r="BS10" s="178"/>
      <c r="BT10" s="183"/>
      <c r="BU10" s="184"/>
      <c r="BV10" s="162"/>
      <c r="BW10" s="163"/>
      <c r="BX10" s="164"/>
      <c r="BY10" s="168"/>
      <c r="CA10" s="40"/>
    </row>
    <row r="11" spans="1:82" ht="10.5" customHeight="1" x14ac:dyDescent="0.15">
      <c r="A11" s="193"/>
      <c r="B11" s="203"/>
      <c r="C11" s="200"/>
      <c r="D11" s="201"/>
      <c r="E11" s="201"/>
      <c r="F11" s="201"/>
      <c r="G11" s="201"/>
      <c r="H11" s="201"/>
      <c r="I11" s="202"/>
      <c r="J11" s="34">
        <f>IF(ISBLANK(J8),"",SUM(J9:J10))</f>
        <v>4</v>
      </c>
      <c r="K11" s="35" t="s">
        <v>20</v>
      </c>
      <c r="L11" s="38">
        <f>IF(ISBLANK(J9),"",P7)</f>
        <v>0</v>
      </c>
      <c r="M11" s="34" t="str">
        <f>IF(ISBLANK(M8),"",SUM(M9:M10))</f>
        <v/>
      </c>
      <c r="N11" s="35" t="s">
        <v>20</v>
      </c>
      <c r="O11" s="36" t="str">
        <f>IF(ISBLANK(M8),"",SUM(O9:O10))</f>
        <v/>
      </c>
      <c r="P11" s="31"/>
      <c r="Q11" s="32"/>
      <c r="R11" s="32"/>
      <c r="S11" s="32"/>
      <c r="T11" s="32"/>
      <c r="U11" s="33"/>
      <c r="V11" s="34">
        <f>IF(ISBLANK(V8),"",SUM(V9:V10))</f>
        <v>1</v>
      </c>
      <c r="W11" s="35" t="s">
        <v>20</v>
      </c>
      <c r="X11" s="36">
        <f>IF(ISBLANK(V8),"",SUM(X9:X10))</f>
        <v>0</v>
      </c>
      <c r="Y11" s="34" t="str">
        <f>IF(ISBLANK(Y8),"",SUM(Y9:Y10))</f>
        <v/>
      </c>
      <c r="Z11" s="35" t="s">
        <v>20</v>
      </c>
      <c r="AA11" s="36" t="str">
        <f>IF(ISBLANK(Y8),"",SUM(AA9:AA10))</f>
        <v/>
      </c>
      <c r="AB11" s="34" t="str">
        <f>IF(ISBLANK(AB8),"",SUM(AB9:AB10))</f>
        <v/>
      </c>
      <c r="AC11" s="35" t="s">
        <v>20</v>
      </c>
      <c r="AD11" s="36" t="str">
        <f>IF(ISBLANK(AB8),"",SUM(AD9:AD10))</f>
        <v/>
      </c>
      <c r="AE11" s="34" t="str">
        <f>IF(ISBLANK(AE8),"",SUM(AE9:AE10))</f>
        <v/>
      </c>
      <c r="AF11" s="35" t="s">
        <v>20</v>
      </c>
      <c r="AG11" s="36" t="str">
        <f>IF(ISBLANK(AE8),"",SUM(AG9:AG10))</f>
        <v/>
      </c>
      <c r="AH11" s="34">
        <f>IF(ISBLANK(AH8),"",SUM(AH9:AH10))</f>
        <v>1</v>
      </c>
      <c r="AI11" s="35" t="s">
        <v>20</v>
      </c>
      <c r="AJ11" s="36">
        <f>IF(ISBLANK(AH8),"",SUM(AJ9:AJ10))</f>
        <v>0</v>
      </c>
      <c r="AK11" s="34" t="str">
        <f>IF(ISBLANK(AK8),"",SUM(AK9:AK10))</f>
        <v/>
      </c>
      <c r="AL11" s="35" t="s">
        <v>20</v>
      </c>
      <c r="AM11" s="36" t="str">
        <f>IF(ISBLANK(AK8),"",SUM(AM9:AM10))</f>
        <v/>
      </c>
      <c r="AN11" s="34" t="str">
        <f>IF(ISBLANK(AN8),"",SUM(AN9:AN10))</f>
        <v/>
      </c>
      <c r="AO11" s="35" t="s">
        <v>20</v>
      </c>
      <c r="AP11" s="36" t="str">
        <f>IF(ISBLANK(AN8),"",SUM(AP9:AP10))</f>
        <v/>
      </c>
      <c r="AQ11" s="34" t="str">
        <f>IF(ISBLANK(AQ8),"",SUM(AQ9:AQ10))</f>
        <v/>
      </c>
      <c r="AR11" s="35" t="s">
        <v>20</v>
      </c>
      <c r="AS11" s="36" t="str">
        <f>IF(ISBLANK(AQ8),"",SUM(AS9:AS10))</f>
        <v/>
      </c>
      <c r="AT11" s="34">
        <f>IF(ISBLANK(AT8),"",SUM(AT9:AT10))</f>
        <v>2</v>
      </c>
      <c r="AU11" s="35" t="s">
        <v>20</v>
      </c>
      <c r="AV11" s="36">
        <f>IF(ISBLANK(AT8),"",SUM(AV9:AV10))</f>
        <v>0</v>
      </c>
      <c r="AW11" s="34" t="str">
        <f>IF(ISBLANK(AW8),"",SUM(AW9:AW10))</f>
        <v/>
      </c>
      <c r="AX11" s="35" t="s">
        <v>20</v>
      </c>
      <c r="AY11" s="36" t="str">
        <f>IF(ISBLANK(AW8),"",SUM(AY9:AY10))</f>
        <v/>
      </c>
      <c r="AZ11" s="34" t="str">
        <f>IF(ISBLANK(AZ8),"",SUM(AZ9:AZ10))</f>
        <v/>
      </c>
      <c r="BA11" s="35" t="s">
        <v>20</v>
      </c>
      <c r="BB11" s="36" t="str">
        <f>IF(ISBLANK(AZ8),"",SUM(BB9:BB10))</f>
        <v/>
      </c>
      <c r="BC11" s="34" t="str">
        <f>IF(ISBLANK(BC8),"",SUM(BC9:BC10))</f>
        <v/>
      </c>
      <c r="BD11" s="35" t="s">
        <v>20</v>
      </c>
      <c r="BE11" s="36" t="str">
        <f>IF(ISBLANK(BC8),"",SUM(BE9:BE10))</f>
        <v/>
      </c>
      <c r="BF11" s="173"/>
      <c r="BG11" s="174"/>
      <c r="BH11" s="179"/>
      <c r="BI11" s="180"/>
      <c r="BJ11" s="179"/>
      <c r="BK11" s="180"/>
      <c r="BL11" s="179"/>
      <c r="BM11" s="180"/>
      <c r="BN11" s="179"/>
      <c r="BO11" s="180"/>
      <c r="BP11" s="179"/>
      <c r="BQ11" s="180"/>
      <c r="BR11" s="179"/>
      <c r="BS11" s="180"/>
      <c r="BT11" s="185"/>
      <c r="BU11" s="186"/>
      <c r="BV11" s="165"/>
      <c r="BW11" s="166"/>
      <c r="BX11" s="167"/>
      <c r="BY11" s="168"/>
      <c r="CA11" s="40"/>
    </row>
    <row r="12" spans="1:82" ht="18" customHeight="1" x14ac:dyDescent="0.15">
      <c r="A12" s="193">
        <f>BV12</f>
        <v>3</v>
      </c>
      <c r="B12" s="203">
        <v>3</v>
      </c>
      <c r="C12" s="194" t="s">
        <v>42</v>
      </c>
      <c r="D12" s="195"/>
      <c r="E12" s="195"/>
      <c r="F12" s="195"/>
      <c r="G12" s="195"/>
      <c r="H12" s="195"/>
      <c r="I12" s="196"/>
      <c r="J12" s="187" t="s">
        <v>93</v>
      </c>
      <c r="K12" s="188"/>
      <c r="L12" s="189"/>
      <c r="M12" s="187"/>
      <c r="N12" s="188"/>
      <c r="O12" s="189"/>
      <c r="P12" s="187" t="s">
        <v>113</v>
      </c>
      <c r="Q12" s="188"/>
      <c r="R12" s="189"/>
      <c r="S12" s="187"/>
      <c r="T12" s="188"/>
      <c r="U12" s="189"/>
      <c r="V12" s="20"/>
      <c r="W12" s="21"/>
      <c r="X12" s="21"/>
      <c r="Y12" s="21"/>
      <c r="Z12" s="21"/>
      <c r="AA12" s="22"/>
      <c r="AB12" s="190" t="s">
        <v>94</v>
      </c>
      <c r="AC12" s="191"/>
      <c r="AD12" s="192"/>
      <c r="AE12" s="187"/>
      <c r="AF12" s="188"/>
      <c r="AG12" s="189"/>
      <c r="AH12" s="190" t="s">
        <v>93</v>
      </c>
      <c r="AI12" s="191"/>
      <c r="AJ12" s="192"/>
      <c r="AK12" s="187"/>
      <c r="AL12" s="188"/>
      <c r="AM12" s="189"/>
      <c r="AN12" s="190" t="s">
        <v>94</v>
      </c>
      <c r="AO12" s="191"/>
      <c r="AP12" s="192"/>
      <c r="AQ12" s="187"/>
      <c r="AR12" s="188"/>
      <c r="AS12" s="189"/>
      <c r="AT12" s="190"/>
      <c r="AU12" s="191"/>
      <c r="AV12" s="192"/>
      <c r="AW12" s="187"/>
      <c r="AX12" s="188"/>
      <c r="AY12" s="189"/>
      <c r="AZ12" s="190"/>
      <c r="BA12" s="191"/>
      <c r="BB12" s="192"/>
      <c r="BC12" s="187"/>
      <c r="BD12" s="188"/>
      <c r="BE12" s="189"/>
      <c r="BF12" s="169">
        <f>SUM(BH12:BM15)</f>
        <v>5</v>
      </c>
      <c r="BG12" s="170"/>
      <c r="BH12" s="175">
        <f>COUNTIF(J12:BE12,"○")</f>
        <v>2</v>
      </c>
      <c r="BI12" s="176"/>
      <c r="BJ12" s="175">
        <f>COUNTIF(J12:BE12,"△")</f>
        <v>2</v>
      </c>
      <c r="BK12" s="176"/>
      <c r="BL12" s="175">
        <f>COUNTIF(J12:BE12,"●")</f>
        <v>1</v>
      </c>
      <c r="BM12" s="176"/>
      <c r="BN12" s="175">
        <f>BH12*3+BJ12*1</f>
        <v>8</v>
      </c>
      <c r="BO12" s="176"/>
      <c r="BP12" s="175">
        <f>SUM(J15,P15,V15,AB15,M15,S15,Y15,AE15,AH15,AK15,AZ15,BC15,AN15,AQ15,AT15,AW15)</f>
        <v>5</v>
      </c>
      <c r="BQ12" s="176"/>
      <c r="BR12" s="175">
        <f>SUM(L15,R15,X15,AD15,O15,U15,AA15,AG15,AJ15,AM15,BB15,BE15,AP15,AS15,AV15,AY15)</f>
        <v>1</v>
      </c>
      <c r="BS12" s="176"/>
      <c r="BT12" s="181">
        <f>BP12-BR12</f>
        <v>4</v>
      </c>
      <c r="BU12" s="182"/>
      <c r="BV12" s="159">
        <f>IF(ISBLANK(B12),"",RANK(BY12,$BY$4:$BY$35) )</f>
        <v>3</v>
      </c>
      <c r="BW12" s="160"/>
      <c r="BX12" s="161"/>
      <c r="BY12" s="168">
        <f>BN12*10000+BT12*100+BP12</f>
        <v>80405</v>
      </c>
      <c r="CA12" s="40"/>
    </row>
    <row r="13" spans="1:82" ht="10.5" customHeight="1" x14ac:dyDescent="0.15">
      <c r="A13" s="193"/>
      <c r="B13" s="203"/>
      <c r="C13" s="197"/>
      <c r="D13" s="198"/>
      <c r="E13" s="198"/>
      <c r="F13" s="198"/>
      <c r="G13" s="198"/>
      <c r="H13" s="198"/>
      <c r="I13" s="199"/>
      <c r="J13" s="37">
        <f>IF(ISBLANK(J12),"",X5)</f>
        <v>3</v>
      </c>
      <c r="K13" s="27" t="s">
        <v>18</v>
      </c>
      <c r="L13" s="38">
        <f>IF(ISBLANK(J12),"",V5)</f>
        <v>0</v>
      </c>
      <c r="M13" s="37" t="str">
        <f>IF(ISBLANK(M12),"",AA5)</f>
        <v/>
      </c>
      <c r="N13" s="27" t="s">
        <v>18</v>
      </c>
      <c r="O13" s="38" t="str">
        <f>IF(ISBLANK(M12),"",Y5)</f>
        <v/>
      </c>
      <c r="P13" s="55">
        <f>IF(ISBLANK(P12),"",X9)</f>
        <v>0</v>
      </c>
      <c r="Q13" s="27" t="s">
        <v>18</v>
      </c>
      <c r="R13" s="38">
        <f>IF(ISBLANK(P12),"",V9)</f>
        <v>1</v>
      </c>
      <c r="S13" s="37" t="str">
        <f>IF(ISBLANK(S12),"",AA9)</f>
        <v/>
      </c>
      <c r="T13" s="27" t="s">
        <v>18</v>
      </c>
      <c r="U13" s="38" t="str">
        <f>IF(ISBLANK(S12),"",Y9)</f>
        <v/>
      </c>
      <c r="V13" s="23"/>
      <c r="W13" s="24"/>
      <c r="X13" s="24"/>
      <c r="Y13" s="24"/>
      <c r="Z13" s="24"/>
      <c r="AA13" s="25"/>
      <c r="AB13" s="109">
        <f>IF(ISBLANK(AB12),"",)</f>
        <v>0</v>
      </c>
      <c r="AC13" s="110" t="s">
        <v>18</v>
      </c>
      <c r="AD13" s="111">
        <f>IF(ISBLANK(AB12),"",)</f>
        <v>0</v>
      </c>
      <c r="AE13" s="109" t="str">
        <f t="shared" ref="AE13" si="46">IF(ISBLANK(AE12),"",)</f>
        <v/>
      </c>
      <c r="AF13" s="110" t="s">
        <v>18</v>
      </c>
      <c r="AG13" s="111" t="str">
        <f t="shared" ref="AG13" si="47">IF(ISBLANK(AE12),"",)</f>
        <v/>
      </c>
      <c r="AH13" s="109">
        <v>1</v>
      </c>
      <c r="AI13" s="110" t="s">
        <v>18</v>
      </c>
      <c r="AJ13" s="111">
        <f t="shared" ref="AJ13" si="48">IF(ISBLANK(AH12),"",)</f>
        <v>0</v>
      </c>
      <c r="AK13" s="109" t="str">
        <f t="shared" ref="AK13" si="49">IF(ISBLANK(AK12),"",)</f>
        <v/>
      </c>
      <c r="AL13" s="110" t="s">
        <v>18</v>
      </c>
      <c r="AM13" s="111" t="str">
        <f t="shared" ref="AM13" si="50">IF(ISBLANK(AK12),"",)</f>
        <v/>
      </c>
      <c r="AN13" s="109">
        <f t="shared" ref="AN13" si="51">IF(ISBLANK(AN12),"",)</f>
        <v>0</v>
      </c>
      <c r="AO13" s="110" t="s">
        <v>18</v>
      </c>
      <c r="AP13" s="111">
        <f t="shared" ref="AP13" si="52">IF(ISBLANK(AN12),"",)</f>
        <v>0</v>
      </c>
      <c r="AQ13" s="109" t="str">
        <f t="shared" ref="AQ13" si="53">IF(ISBLANK(AQ12),"",)</f>
        <v/>
      </c>
      <c r="AR13" s="110" t="s">
        <v>18</v>
      </c>
      <c r="AS13" s="111" t="str">
        <f t="shared" ref="AS13" si="54">IF(ISBLANK(AQ12),"",)</f>
        <v/>
      </c>
      <c r="AT13" s="109" t="str">
        <f t="shared" ref="AT13" si="55">IF(ISBLANK(AT12),"",)</f>
        <v/>
      </c>
      <c r="AU13" s="110" t="s">
        <v>18</v>
      </c>
      <c r="AV13" s="111" t="str">
        <f t="shared" ref="AV13" si="56">IF(ISBLANK(AT12),"",)</f>
        <v/>
      </c>
      <c r="AW13" s="109" t="str">
        <f t="shared" ref="AW13" si="57">IF(ISBLANK(AW12),"",)</f>
        <v/>
      </c>
      <c r="AX13" s="110" t="s">
        <v>18</v>
      </c>
      <c r="AY13" s="111" t="str">
        <f t="shared" ref="AY13" si="58">IF(ISBLANK(AW12),"",)</f>
        <v/>
      </c>
      <c r="AZ13" s="109" t="str">
        <f t="shared" ref="AZ13" si="59">IF(ISBLANK(AZ12),"",)</f>
        <v/>
      </c>
      <c r="BA13" s="110" t="s">
        <v>18</v>
      </c>
      <c r="BB13" s="111" t="str">
        <f t="shared" ref="BB13" si="60">IF(ISBLANK(AZ12),"",)</f>
        <v/>
      </c>
      <c r="BC13" s="109" t="str">
        <f t="shared" ref="BC13" si="61">IF(ISBLANK(BC12),"",)</f>
        <v/>
      </c>
      <c r="BD13" s="110" t="s">
        <v>18</v>
      </c>
      <c r="BE13" s="111" t="str">
        <f t="shared" ref="BE13" si="62">IF(ISBLANK(BC12),"",)</f>
        <v/>
      </c>
      <c r="BF13" s="171"/>
      <c r="BG13" s="172"/>
      <c r="BH13" s="177"/>
      <c r="BI13" s="178"/>
      <c r="BJ13" s="177"/>
      <c r="BK13" s="178"/>
      <c r="BL13" s="177"/>
      <c r="BM13" s="178"/>
      <c r="BN13" s="177"/>
      <c r="BO13" s="178"/>
      <c r="BP13" s="177"/>
      <c r="BQ13" s="178"/>
      <c r="BR13" s="177"/>
      <c r="BS13" s="178"/>
      <c r="BT13" s="183"/>
      <c r="BU13" s="184"/>
      <c r="BV13" s="162"/>
      <c r="BW13" s="163"/>
      <c r="BX13" s="164"/>
      <c r="BY13" s="168"/>
      <c r="CA13" s="40"/>
    </row>
    <row r="14" spans="1:82" ht="10.5" customHeight="1" x14ac:dyDescent="0.15">
      <c r="A14" s="193"/>
      <c r="B14" s="203"/>
      <c r="C14" s="197"/>
      <c r="D14" s="198"/>
      <c r="E14" s="198"/>
      <c r="F14" s="198"/>
      <c r="G14" s="198"/>
      <c r="H14" s="198"/>
      <c r="I14" s="199"/>
      <c r="J14" s="37">
        <f>IF(ISBLANK(J12),"",X6)</f>
        <v>0</v>
      </c>
      <c r="K14" s="27" t="s">
        <v>19</v>
      </c>
      <c r="L14" s="38">
        <f>IF(ISBLANK(J12),"",V6)</f>
        <v>0</v>
      </c>
      <c r="M14" s="37" t="str">
        <f>IF(ISBLANK(M12),"",AA6)</f>
        <v/>
      </c>
      <c r="N14" s="27" t="s">
        <v>19</v>
      </c>
      <c r="O14" s="38" t="str">
        <f t="shared" ref="O14:O15" si="63">IF(ISBLANK(M13),"",Y6)</f>
        <v/>
      </c>
      <c r="P14" s="55">
        <f>IF(ISBLANK(P13),"",X10)</f>
        <v>0</v>
      </c>
      <c r="Q14" s="27" t="s">
        <v>19</v>
      </c>
      <c r="R14" s="38">
        <f t="shared" ref="R14:R15" si="64">IF(ISBLANK(P13),"",V10)</f>
        <v>0</v>
      </c>
      <c r="S14" s="37" t="str">
        <f>IF(ISBLANK(S12),"",AA10)</f>
        <v/>
      </c>
      <c r="T14" s="27" t="s">
        <v>19</v>
      </c>
      <c r="U14" s="38" t="str">
        <f>IF(ISBLANK(S12),"",Y10)</f>
        <v/>
      </c>
      <c r="V14" s="23"/>
      <c r="W14" s="24"/>
      <c r="X14" s="24"/>
      <c r="Y14" s="24"/>
      <c r="Z14" s="24"/>
      <c r="AA14" s="25"/>
      <c r="AB14" s="109">
        <f>IF(ISBLANK(AB12),"",)</f>
        <v>0</v>
      </c>
      <c r="AC14" s="110" t="s">
        <v>19</v>
      </c>
      <c r="AD14" s="111">
        <f>IF(ISBLANK(AB12),"",)</f>
        <v>0</v>
      </c>
      <c r="AE14" s="109" t="str">
        <f t="shared" ref="AE14" si="65">IF(ISBLANK(AE12),"",)</f>
        <v/>
      </c>
      <c r="AF14" s="110" t="s">
        <v>19</v>
      </c>
      <c r="AG14" s="111" t="str">
        <f t="shared" ref="AG14" si="66">IF(ISBLANK(AE12),"",)</f>
        <v/>
      </c>
      <c r="AH14" s="109">
        <v>1</v>
      </c>
      <c r="AI14" s="110" t="s">
        <v>19</v>
      </c>
      <c r="AJ14" s="111">
        <f t="shared" ref="AJ14" si="67">IF(ISBLANK(AH12),"",)</f>
        <v>0</v>
      </c>
      <c r="AK14" s="109" t="str">
        <f t="shared" ref="AK14" si="68">IF(ISBLANK(AK12),"",)</f>
        <v/>
      </c>
      <c r="AL14" s="110" t="s">
        <v>19</v>
      </c>
      <c r="AM14" s="111" t="str">
        <f t="shared" ref="AM14" si="69">IF(ISBLANK(AK12),"",)</f>
        <v/>
      </c>
      <c r="AN14" s="109">
        <f t="shared" ref="AN14" si="70">IF(ISBLANK(AN12),"",)</f>
        <v>0</v>
      </c>
      <c r="AO14" s="110" t="s">
        <v>19</v>
      </c>
      <c r="AP14" s="111">
        <f t="shared" ref="AP14" si="71">IF(ISBLANK(AN12),"",)</f>
        <v>0</v>
      </c>
      <c r="AQ14" s="109" t="str">
        <f t="shared" ref="AQ14" si="72">IF(ISBLANK(AQ12),"",)</f>
        <v/>
      </c>
      <c r="AR14" s="110" t="s">
        <v>19</v>
      </c>
      <c r="AS14" s="111" t="str">
        <f t="shared" ref="AS14" si="73">IF(ISBLANK(AQ12),"",)</f>
        <v/>
      </c>
      <c r="AT14" s="109" t="str">
        <f t="shared" ref="AT14" si="74">IF(ISBLANK(AT12),"",)</f>
        <v/>
      </c>
      <c r="AU14" s="110" t="s">
        <v>19</v>
      </c>
      <c r="AV14" s="111" t="str">
        <f t="shared" ref="AV14" si="75">IF(ISBLANK(AT12),"",)</f>
        <v/>
      </c>
      <c r="AW14" s="109" t="str">
        <f t="shared" ref="AW14" si="76">IF(ISBLANK(AW12),"",)</f>
        <v/>
      </c>
      <c r="AX14" s="110" t="s">
        <v>19</v>
      </c>
      <c r="AY14" s="111" t="str">
        <f t="shared" ref="AY14" si="77">IF(ISBLANK(AW12),"",)</f>
        <v/>
      </c>
      <c r="AZ14" s="109" t="str">
        <f t="shared" ref="AZ14" si="78">IF(ISBLANK(AZ12),"",)</f>
        <v/>
      </c>
      <c r="BA14" s="110" t="s">
        <v>19</v>
      </c>
      <c r="BB14" s="111" t="str">
        <f t="shared" ref="BB14" si="79">IF(ISBLANK(AZ12),"",)</f>
        <v/>
      </c>
      <c r="BC14" s="109" t="str">
        <f t="shared" ref="BC14" si="80">IF(ISBLANK(BC12),"",)</f>
        <v/>
      </c>
      <c r="BD14" s="110" t="s">
        <v>19</v>
      </c>
      <c r="BE14" s="111" t="str">
        <f t="shared" ref="BE14" si="81">IF(ISBLANK(BC12),"",)</f>
        <v/>
      </c>
      <c r="BF14" s="171"/>
      <c r="BG14" s="172"/>
      <c r="BH14" s="177"/>
      <c r="BI14" s="178"/>
      <c r="BJ14" s="177"/>
      <c r="BK14" s="178"/>
      <c r="BL14" s="177"/>
      <c r="BM14" s="178"/>
      <c r="BN14" s="177"/>
      <c r="BO14" s="178"/>
      <c r="BP14" s="177"/>
      <c r="BQ14" s="178"/>
      <c r="BR14" s="177"/>
      <c r="BS14" s="178"/>
      <c r="BT14" s="183"/>
      <c r="BU14" s="184"/>
      <c r="BV14" s="162"/>
      <c r="BW14" s="163"/>
      <c r="BX14" s="164"/>
      <c r="BY14" s="168"/>
      <c r="CA14" s="40"/>
    </row>
    <row r="15" spans="1:82" ht="10.5" customHeight="1" x14ac:dyDescent="0.15">
      <c r="A15" s="193"/>
      <c r="B15" s="203"/>
      <c r="C15" s="200"/>
      <c r="D15" s="201"/>
      <c r="E15" s="201"/>
      <c r="F15" s="201"/>
      <c r="G15" s="201"/>
      <c r="H15" s="201"/>
      <c r="I15" s="202"/>
      <c r="J15" s="37">
        <f>IF(ISBLANK(J13),"",X7)</f>
        <v>3</v>
      </c>
      <c r="K15" s="35" t="s">
        <v>20</v>
      </c>
      <c r="L15" s="36">
        <f>IF(ISBLANK(J12),"",SUM(L13:L14))</f>
        <v>0</v>
      </c>
      <c r="M15" s="34" t="str">
        <f>IF(ISBLANK(M12),"",SUM(M13:M14))</f>
        <v/>
      </c>
      <c r="N15" s="35" t="s">
        <v>20</v>
      </c>
      <c r="O15" s="38" t="str">
        <f t="shared" si="63"/>
        <v/>
      </c>
      <c r="P15" s="34">
        <f>IF(ISBLANK(P12),"",SUM(P13:P14))</f>
        <v>0</v>
      </c>
      <c r="Q15" s="35" t="s">
        <v>20</v>
      </c>
      <c r="R15" s="38">
        <f t="shared" si="64"/>
        <v>1</v>
      </c>
      <c r="S15" s="34" t="str">
        <f>IF(ISBLANK(S12),"",SUM(S13:S14))</f>
        <v/>
      </c>
      <c r="T15" s="35" t="s">
        <v>20</v>
      </c>
      <c r="U15" s="36" t="str">
        <f>IF(ISBLANK(S12),"",SUM(U13:U14))</f>
        <v/>
      </c>
      <c r="V15" s="31"/>
      <c r="W15" s="32"/>
      <c r="X15" s="32"/>
      <c r="Y15" s="32"/>
      <c r="Z15" s="32"/>
      <c r="AA15" s="33"/>
      <c r="AB15" s="34">
        <f>IF(ISBLANK(AB12),"",SUM(AB13:AB14))</f>
        <v>0</v>
      </c>
      <c r="AC15" s="35" t="s">
        <v>20</v>
      </c>
      <c r="AD15" s="36">
        <f>IF(ISBLANK(AB12),"",SUM(AD13:AD14))</f>
        <v>0</v>
      </c>
      <c r="AE15" s="34" t="str">
        <f>IF(ISBLANK(AE12),"",SUM(AE13:AE14))</f>
        <v/>
      </c>
      <c r="AF15" s="35" t="s">
        <v>20</v>
      </c>
      <c r="AG15" s="36" t="str">
        <f>IF(ISBLANK(AE12),"",SUM(AG13:AG14))</f>
        <v/>
      </c>
      <c r="AH15" s="34">
        <f>IF(ISBLANK(AH12),"",SUM(AH13:AH14))</f>
        <v>2</v>
      </c>
      <c r="AI15" s="35" t="s">
        <v>20</v>
      </c>
      <c r="AJ15" s="36">
        <f>IF(ISBLANK(AH12),"",SUM(AJ13:AJ14))</f>
        <v>0</v>
      </c>
      <c r="AK15" s="34" t="str">
        <f>IF(ISBLANK(AK12),"",SUM(AK13:AK14))</f>
        <v/>
      </c>
      <c r="AL15" s="35" t="s">
        <v>20</v>
      </c>
      <c r="AM15" s="36" t="str">
        <f>IF(ISBLANK(AK12),"",SUM(AM13:AM14))</f>
        <v/>
      </c>
      <c r="AN15" s="34">
        <f>IF(ISBLANK(AN12),"",SUM(AN13:AN14))</f>
        <v>0</v>
      </c>
      <c r="AO15" s="35" t="s">
        <v>20</v>
      </c>
      <c r="AP15" s="36">
        <f>IF(ISBLANK(AN12),"",SUM(AP13:AP14))</f>
        <v>0</v>
      </c>
      <c r="AQ15" s="34" t="str">
        <f>IF(ISBLANK(AQ12),"",SUM(AQ13:AQ14))</f>
        <v/>
      </c>
      <c r="AR15" s="35" t="s">
        <v>20</v>
      </c>
      <c r="AS15" s="36" t="str">
        <f>IF(ISBLANK(AQ12),"",SUM(AS13:AS14))</f>
        <v/>
      </c>
      <c r="AT15" s="34" t="str">
        <f>IF(ISBLANK(AT12),"",SUM(AT13:AT14))</f>
        <v/>
      </c>
      <c r="AU15" s="35" t="s">
        <v>20</v>
      </c>
      <c r="AV15" s="36" t="str">
        <f>IF(ISBLANK(AT12),"",SUM(AV13:AV14))</f>
        <v/>
      </c>
      <c r="AW15" s="34" t="str">
        <f>IF(ISBLANK(AW12),"",SUM(AW13:AW14))</f>
        <v/>
      </c>
      <c r="AX15" s="35" t="s">
        <v>20</v>
      </c>
      <c r="AY15" s="36" t="str">
        <f>IF(ISBLANK(AW12),"",SUM(AY13:AY14))</f>
        <v/>
      </c>
      <c r="AZ15" s="34" t="str">
        <f>IF(ISBLANK(AZ12),"",SUM(AZ13:AZ14))</f>
        <v/>
      </c>
      <c r="BA15" s="35" t="s">
        <v>20</v>
      </c>
      <c r="BB15" s="36" t="str">
        <f>IF(ISBLANK(AZ12),"",SUM(BB13:BB14))</f>
        <v/>
      </c>
      <c r="BC15" s="34" t="str">
        <f>IF(ISBLANK(BC12),"",SUM(BC13:BC14))</f>
        <v/>
      </c>
      <c r="BD15" s="35" t="s">
        <v>20</v>
      </c>
      <c r="BE15" s="36" t="str">
        <f>IF(ISBLANK(BC12),"",SUM(BE13:BE14))</f>
        <v/>
      </c>
      <c r="BF15" s="173"/>
      <c r="BG15" s="174"/>
      <c r="BH15" s="179"/>
      <c r="BI15" s="180"/>
      <c r="BJ15" s="179"/>
      <c r="BK15" s="180"/>
      <c r="BL15" s="179"/>
      <c r="BM15" s="180"/>
      <c r="BN15" s="179"/>
      <c r="BO15" s="180"/>
      <c r="BP15" s="179"/>
      <c r="BQ15" s="180"/>
      <c r="BR15" s="179"/>
      <c r="BS15" s="180"/>
      <c r="BT15" s="185"/>
      <c r="BU15" s="186"/>
      <c r="BV15" s="165"/>
      <c r="BW15" s="166"/>
      <c r="BX15" s="167"/>
      <c r="BY15" s="168"/>
      <c r="CA15" s="40"/>
    </row>
    <row r="16" spans="1:82" ht="18" customHeight="1" x14ac:dyDescent="0.15">
      <c r="A16" s="193">
        <f>BV16</f>
        <v>4</v>
      </c>
      <c r="B16" s="203">
        <v>4</v>
      </c>
      <c r="C16" s="194" t="s">
        <v>43</v>
      </c>
      <c r="D16" s="195"/>
      <c r="E16" s="195"/>
      <c r="F16" s="195"/>
      <c r="G16" s="195"/>
      <c r="H16" s="195"/>
      <c r="I16" s="196"/>
      <c r="J16" s="187"/>
      <c r="K16" s="188"/>
      <c r="L16" s="189"/>
      <c r="M16" s="187"/>
      <c r="N16" s="188"/>
      <c r="O16" s="189"/>
      <c r="P16" s="187"/>
      <c r="Q16" s="188"/>
      <c r="R16" s="189"/>
      <c r="S16" s="187"/>
      <c r="T16" s="188"/>
      <c r="U16" s="189"/>
      <c r="V16" s="187" t="s">
        <v>94</v>
      </c>
      <c r="W16" s="188"/>
      <c r="X16" s="189"/>
      <c r="Y16" s="187"/>
      <c r="Z16" s="188"/>
      <c r="AA16" s="189"/>
      <c r="AB16" s="20"/>
      <c r="AC16" s="21"/>
      <c r="AD16" s="21"/>
      <c r="AE16" s="21"/>
      <c r="AF16" s="21"/>
      <c r="AG16" s="22"/>
      <c r="AH16" s="190" t="s">
        <v>94</v>
      </c>
      <c r="AI16" s="191"/>
      <c r="AJ16" s="192"/>
      <c r="AK16" s="187"/>
      <c r="AL16" s="188"/>
      <c r="AM16" s="189"/>
      <c r="AN16" s="190"/>
      <c r="AO16" s="191"/>
      <c r="AP16" s="192"/>
      <c r="AQ16" s="187"/>
      <c r="AR16" s="188"/>
      <c r="AS16" s="189"/>
      <c r="AT16" s="190" t="s">
        <v>93</v>
      </c>
      <c r="AU16" s="191"/>
      <c r="AV16" s="192"/>
      <c r="AW16" s="187"/>
      <c r="AX16" s="188"/>
      <c r="AY16" s="189"/>
      <c r="AZ16" s="190" t="s">
        <v>113</v>
      </c>
      <c r="BA16" s="191"/>
      <c r="BB16" s="192"/>
      <c r="BC16" s="187"/>
      <c r="BD16" s="188"/>
      <c r="BE16" s="189"/>
      <c r="BF16" s="169">
        <f>SUM(BH16:BM19)</f>
        <v>4</v>
      </c>
      <c r="BG16" s="170"/>
      <c r="BH16" s="175">
        <f>COUNTIF(J16:BE16,"○")</f>
        <v>1</v>
      </c>
      <c r="BI16" s="176"/>
      <c r="BJ16" s="175">
        <f>COUNTIF(J16:BE16,"△")</f>
        <v>2</v>
      </c>
      <c r="BK16" s="176"/>
      <c r="BL16" s="175">
        <f>COUNTIF(J16:BE16,"●")</f>
        <v>1</v>
      </c>
      <c r="BM16" s="176"/>
      <c r="BN16" s="175">
        <f>BH16*3+BJ16*1</f>
        <v>5</v>
      </c>
      <c r="BO16" s="176"/>
      <c r="BP16" s="175">
        <f>SUM(J19,P19,V19,AB19,M19,S19,Y19,AE19,AH19,AK19,AZ19,BC19,AN19,AQ19,AT19,AW19)</f>
        <v>2</v>
      </c>
      <c r="BQ16" s="176"/>
      <c r="BR16" s="175">
        <f>SUM(L19,R19,X19,AD19,O19,U19,AA19,AG19,AJ19,AM19,BB19,BE19,AP19,AS19,AV19,AY19)</f>
        <v>4</v>
      </c>
      <c r="BS16" s="176"/>
      <c r="BT16" s="181">
        <f>BP16-BR16</f>
        <v>-2</v>
      </c>
      <c r="BU16" s="182"/>
      <c r="BV16" s="159">
        <f>IF(ISBLANK(B16),"",RANK(BY16,$BY$4:$BY$35) )</f>
        <v>4</v>
      </c>
      <c r="BW16" s="160"/>
      <c r="BX16" s="161"/>
      <c r="BY16" s="168">
        <f>BN16*10000+BT16*100+BP16</f>
        <v>49802</v>
      </c>
      <c r="CA16" s="40"/>
    </row>
    <row r="17" spans="1:79" ht="10.5" customHeight="1" x14ac:dyDescent="0.15">
      <c r="A17" s="193"/>
      <c r="B17" s="203"/>
      <c r="C17" s="197"/>
      <c r="D17" s="198"/>
      <c r="E17" s="198"/>
      <c r="F17" s="198"/>
      <c r="G17" s="198"/>
      <c r="H17" s="198"/>
      <c r="I17" s="199"/>
      <c r="J17" s="37" t="str">
        <f>IF(ISBLANK(J16),"",R13)</f>
        <v/>
      </c>
      <c r="K17" s="27" t="s">
        <v>18</v>
      </c>
      <c r="L17" s="38" t="str">
        <f>IF(ISBLANK(J16),"",P13)</f>
        <v/>
      </c>
      <c r="M17" s="37" t="str">
        <f>IF(ISBLANK(M16),"",AG5)</f>
        <v/>
      </c>
      <c r="N17" s="27" t="s">
        <v>18</v>
      </c>
      <c r="O17" s="38" t="str">
        <f>IF(ISBLANK(M16),"",AE5)</f>
        <v/>
      </c>
      <c r="P17" s="37" t="str">
        <f>IF(ISBLANK(P16),"",AD9)</f>
        <v/>
      </c>
      <c r="Q17" s="27" t="s">
        <v>18</v>
      </c>
      <c r="R17" s="38" t="str">
        <f>IF(ISBLANK(P16),"",AB9)</f>
        <v/>
      </c>
      <c r="S17" s="37" t="str">
        <f>IF(ISBLANK(S16),"",AG9)</f>
        <v/>
      </c>
      <c r="T17" s="27" t="s">
        <v>18</v>
      </c>
      <c r="U17" s="38" t="str">
        <f>IF(ISBLANK(S16),"",AE9)</f>
        <v/>
      </c>
      <c r="V17" s="37">
        <f>IF(ISBLANK(V16),"",AD13)</f>
        <v>0</v>
      </c>
      <c r="W17" s="27" t="s">
        <v>18</v>
      </c>
      <c r="X17" s="38">
        <f>IF(ISBLANK(V16),"",AB13)</f>
        <v>0</v>
      </c>
      <c r="Y17" s="37" t="str">
        <f>IF(ISBLANK(Y16),"",AG13)</f>
        <v/>
      </c>
      <c r="Z17" s="27" t="s">
        <v>18</v>
      </c>
      <c r="AA17" s="38" t="str">
        <f>IF(ISBLANK(Y16),"",AE13)</f>
        <v/>
      </c>
      <c r="AB17" s="23"/>
      <c r="AC17" s="24"/>
      <c r="AD17" s="24"/>
      <c r="AE17" s="24"/>
      <c r="AF17" s="24"/>
      <c r="AG17" s="25"/>
      <c r="AH17" s="109">
        <f>IF(ISBLANK(AH16),"",)</f>
        <v>0</v>
      </c>
      <c r="AI17" s="110" t="s">
        <v>18</v>
      </c>
      <c r="AJ17" s="111">
        <f>IF(ISBLANK(AH16),"",)</f>
        <v>0</v>
      </c>
      <c r="AK17" s="109" t="str">
        <f t="shared" ref="AK17" si="82">IF(ISBLANK(AK16),"",)</f>
        <v/>
      </c>
      <c r="AL17" s="110" t="s">
        <v>18</v>
      </c>
      <c r="AM17" s="111" t="str">
        <f t="shared" ref="AM17" si="83">IF(ISBLANK(AK16),"",)</f>
        <v/>
      </c>
      <c r="AN17" s="109" t="str">
        <f t="shared" ref="AN17" si="84">IF(ISBLANK(AN16),"",)</f>
        <v/>
      </c>
      <c r="AO17" s="110" t="s">
        <v>18</v>
      </c>
      <c r="AP17" s="111" t="str">
        <f t="shared" ref="AP17" si="85">IF(ISBLANK(AN16),"",)</f>
        <v/>
      </c>
      <c r="AQ17" s="109" t="str">
        <f t="shared" ref="AQ17" si="86">IF(ISBLANK(AQ16),"",)</f>
        <v/>
      </c>
      <c r="AR17" s="110" t="s">
        <v>18</v>
      </c>
      <c r="AS17" s="111" t="str">
        <f t="shared" ref="AS17" si="87">IF(ISBLANK(AQ16),"",)</f>
        <v/>
      </c>
      <c r="AT17" s="109">
        <f t="shared" ref="AT17" si="88">IF(ISBLANK(AT16),"",)</f>
        <v>0</v>
      </c>
      <c r="AU17" s="110" t="s">
        <v>18</v>
      </c>
      <c r="AV17" s="111">
        <f t="shared" ref="AV17" si="89">IF(ISBLANK(AT16),"",)</f>
        <v>0</v>
      </c>
      <c r="AW17" s="109" t="str">
        <f t="shared" ref="AW17" si="90">IF(ISBLANK(AW16),"",)</f>
        <v/>
      </c>
      <c r="AX17" s="110" t="s">
        <v>18</v>
      </c>
      <c r="AY17" s="111" t="str">
        <f t="shared" ref="AY17" si="91">IF(ISBLANK(AW16),"",)</f>
        <v/>
      </c>
      <c r="AZ17" s="109">
        <v>0</v>
      </c>
      <c r="BA17" s="110" t="s">
        <v>18</v>
      </c>
      <c r="BB17" s="111">
        <v>1</v>
      </c>
      <c r="BC17" s="109" t="str">
        <f t="shared" ref="BC17" si="92">IF(ISBLANK(BC16),"",)</f>
        <v/>
      </c>
      <c r="BD17" s="110" t="s">
        <v>18</v>
      </c>
      <c r="BE17" s="111" t="str">
        <f t="shared" ref="BE17" si="93">IF(ISBLANK(BC16),"",)</f>
        <v/>
      </c>
      <c r="BF17" s="171"/>
      <c r="BG17" s="172"/>
      <c r="BH17" s="177"/>
      <c r="BI17" s="178"/>
      <c r="BJ17" s="177"/>
      <c r="BK17" s="178"/>
      <c r="BL17" s="177"/>
      <c r="BM17" s="178"/>
      <c r="BN17" s="177"/>
      <c r="BO17" s="178"/>
      <c r="BP17" s="177"/>
      <c r="BQ17" s="178"/>
      <c r="BR17" s="177"/>
      <c r="BS17" s="178"/>
      <c r="BT17" s="183"/>
      <c r="BU17" s="184"/>
      <c r="BV17" s="162"/>
      <c r="BW17" s="163"/>
      <c r="BX17" s="164"/>
      <c r="BY17" s="168"/>
      <c r="CA17" s="40"/>
    </row>
    <row r="18" spans="1:79" ht="10.5" customHeight="1" x14ac:dyDescent="0.15">
      <c r="A18" s="193"/>
      <c r="B18" s="203"/>
      <c r="C18" s="197"/>
      <c r="D18" s="198"/>
      <c r="E18" s="198"/>
      <c r="F18" s="198"/>
      <c r="G18" s="198"/>
      <c r="H18" s="198"/>
      <c r="I18" s="199"/>
      <c r="J18" s="37" t="str">
        <f>IF(ISBLANK(J16),"",R14)</f>
        <v/>
      </c>
      <c r="K18" s="27" t="s">
        <v>19</v>
      </c>
      <c r="L18" s="38" t="str">
        <f>IF(ISBLANK(J16),"",P14)</f>
        <v/>
      </c>
      <c r="M18" s="37" t="str">
        <f>IF(ISBLANK(M16),"",AG6)</f>
        <v/>
      </c>
      <c r="N18" s="27" t="s">
        <v>19</v>
      </c>
      <c r="O18" s="38" t="str">
        <f>IF(ISBLANK(M16),"",AE6)</f>
        <v/>
      </c>
      <c r="P18" s="37" t="str">
        <f>IF(ISBLANK(P16),"",AD10)</f>
        <v/>
      </c>
      <c r="Q18" s="27" t="s">
        <v>19</v>
      </c>
      <c r="R18" s="38" t="str">
        <f>IF(ISBLANK(P16),"",AB10)</f>
        <v/>
      </c>
      <c r="S18" s="37" t="str">
        <f>IF(ISBLANK(S16),"",AG10)</f>
        <v/>
      </c>
      <c r="T18" s="27" t="s">
        <v>19</v>
      </c>
      <c r="U18" s="38" t="str">
        <f>IF(ISBLANK(S16),"",AE10)</f>
        <v/>
      </c>
      <c r="V18" s="37">
        <f>IF(ISBLANK(V16),"",AD14)</f>
        <v>0</v>
      </c>
      <c r="W18" s="27" t="s">
        <v>19</v>
      </c>
      <c r="X18" s="38">
        <f>IF(ISBLANK(V17),"",AB14)</f>
        <v>0</v>
      </c>
      <c r="Y18" s="37" t="str">
        <f>IF(ISBLANK(Y16),"",AG14)</f>
        <v/>
      </c>
      <c r="Z18" s="27" t="s">
        <v>19</v>
      </c>
      <c r="AA18" s="38" t="str">
        <f t="shared" ref="AA18:AA19" si="94">IF(ISBLANK(Y17),"",AE14)</f>
        <v/>
      </c>
      <c r="AB18" s="23"/>
      <c r="AC18" s="24"/>
      <c r="AD18" s="24"/>
      <c r="AE18" s="24"/>
      <c r="AF18" s="24"/>
      <c r="AG18" s="25"/>
      <c r="AH18" s="109">
        <f>IF(ISBLANK(AH16),"",)</f>
        <v>0</v>
      </c>
      <c r="AI18" s="110" t="s">
        <v>19</v>
      </c>
      <c r="AJ18" s="111">
        <f>IF(ISBLANK(AH16),"",)</f>
        <v>0</v>
      </c>
      <c r="AK18" s="109" t="str">
        <f t="shared" ref="AK18" si="95">IF(ISBLANK(AK16),"",)</f>
        <v/>
      </c>
      <c r="AL18" s="110" t="s">
        <v>19</v>
      </c>
      <c r="AM18" s="111" t="str">
        <f t="shared" ref="AM18" si="96">IF(ISBLANK(AK16),"",)</f>
        <v/>
      </c>
      <c r="AN18" s="109" t="str">
        <f t="shared" ref="AN18" si="97">IF(ISBLANK(AN16),"",)</f>
        <v/>
      </c>
      <c r="AO18" s="110" t="s">
        <v>19</v>
      </c>
      <c r="AP18" s="111" t="str">
        <f t="shared" ref="AP18" si="98">IF(ISBLANK(AN16),"",)</f>
        <v/>
      </c>
      <c r="AQ18" s="109" t="str">
        <f t="shared" ref="AQ18" si="99">IF(ISBLANK(AQ16),"",)</f>
        <v/>
      </c>
      <c r="AR18" s="110" t="s">
        <v>19</v>
      </c>
      <c r="AS18" s="111" t="str">
        <f t="shared" ref="AS18" si="100">IF(ISBLANK(AQ16),"",)</f>
        <v/>
      </c>
      <c r="AT18" s="109">
        <v>2</v>
      </c>
      <c r="AU18" s="110" t="s">
        <v>19</v>
      </c>
      <c r="AV18" s="111">
        <f t="shared" ref="AV18" si="101">IF(ISBLANK(AT16),"",)</f>
        <v>0</v>
      </c>
      <c r="AW18" s="109" t="str">
        <f t="shared" ref="AW18" si="102">IF(ISBLANK(AW16),"",)</f>
        <v/>
      </c>
      <c r="AX18" s="110" t="s">
        <v>19</v>
      </c>
      <c r="AY18" s="111" t="str">
        <f t="shared" ref="AY18" si="103">IF(ISBLANK(AW16),"",)</f>
        <v/>
      </c>
      <c r="AZ18" s="109">
        <f t="shared" ref="AZ18" si="104">IF(ISBLANK(AZ16),"",)</f>
        <v>0</v>
      </c>
      <c r="BA18" s="110" t="s">
        <v>19</v>
      </c>
      <c r="BB18" s="111">
        <v>3</v>
      </c>
      <c r="BC18" s="109" t="str">
        <f t="shared" ref="BC18" si="105">IF(ISBLANK(BC16),"",)</f>
        <v/>
      </c>
      <c r="BD18" s="110" t="s">
        <v>19</v>
      </c>
      <c r="BE18" s="111" t="str">
        <f t="shared" ref="BE18" si="106">IF(ISBLANK(BC16),"",)</f>
        <v/>
      </c>
      <c r="BF18" s="171"/>
      <c r="BG18" s="172"/>
      <c r="BH18" s="177"/>
      <c r="BI18" s="178"/>
      <c r="BJ18" s="177"/>
      <c r="BK18" s="178"/>
      <c r="BL18" s="177"/>
      <c r="BM18" s="178"/>
      <c r="BN18" s="177"/>
      <c r="BO18" s="178"/>
      <c r="BP18" s="177"/>
      <c r="BQ18" s="178"/>
      <c r="BR18" s="177"/>
      <c r="BS18" s="178"/>
      <c r="BT18" s="183"/>
      <c r="BU18" s="184"/>
      <c r="BV18" s="162"/>
      <c r="BW18" s="163"/>
      <c r="BX18" s="164"/>
      <c r="BY18" s="168"/>
      <c r="CA18" s="40"/>
    </row>
    <row r="19" spans="1:79" ht="10.5" customHeight="1" x14ac:dyDescent="0.15">
      <c r="A19" s="193"/>
      <c r="B19" s="203"/>
      <c r="C19" s="200"/>
      <c r="D19" s="201"/>
      <c r="E19" s="201"/>
      <c r="F19" s="201"/>
      <c r="G19" s="201"/>
      <c r="H19" s="201"/>
      <c r="I19" s="202"/>
      <c r="J19" s="34" t="str">
        <f>IF(ISBLANK(J16),"",SUM(J17:J18))</f>
        <v/>
      </c>
      <c r="K19" s="35" t="s">
        <v>20</v>
      </c>
      <c r="L19" s="36" t="str">
        <f>IF(ISBLANK(J16),"",SUM(L17:L18))</f>
        <v/>
      </c>
      <c r="M19" s="34" t="str">
        <f>IF(ISBLANK(M16),"",SUM(M17:M18))</f>
        <v/>
      </c>
      <c r="N19" s="35" t="s">
        <v>20</v>
      </c>
      <c r="O19" s="36" t="str">
        <f>IF(ISBLANK(M16),"",SUM(O17:O18))</f>
        <v/>
      </c>
      <c r="P19" s="34" t="str">
        <f>IF(ISBLANK(P16),"",SUM(P17:P18))</f>
        <v/>
      </c>
      <c r="Q19" s="35" t="s">
        <v>20</v>
      </c>
      <c r="R19" s="36" t="str">
        <f>IF(ISBLANK(P16),"",SUM(R17:R18))</f>
        <v/>
      </c>
      <c r="S19" s="34" t="str">
        <f>IF(ISBLANK(S16),"",SUM(S17:S18))</f>
        <v/>
      </c>
      <c r="T19" s="35" t="s">
        <v>20</v>
      </c>
      <c r="U19" s="36" t="str">
        <f>IF(ISBLANK(S16),"",SUM(U17:U18))</f>
        <v/>
      </c>
      <c r="V19" s="34">
        <f>IF(ISBLANK(V16),"",SUM(V17:V18))</f>
        <v>0</v>
      </c>
      <c r="W19" s="35" t="s">
        <v>20</v>
      </c>
      <c r="X19" s="38">
        <f t="shared" ref="X19" si="107">IF(ISBLANK(V18),"",AB15)</f>
        <v>0</v>
      </c>
      <c r="Y19" s="34" t="str">
        <f>IF(ISBLANK(Y16),"",SUM(Y17:Y18))</f>
        <v/>
      </c>
      <c r="Z19" s="35" t="s">
        <v>20</v>
      </c>
      <c r="AA19" s="38" t="str">
        <f t="shared" si="94"/>
        <v/>
      </c>
      <c r="AB19" s="31"/>
      <c r="AC19" s="32"/>
      <c r="AD19" s="32"/>
      <c r="AE19" s="32"/>
      <c r="AF19" s="32"/>
      <c r="AG19" s="33"/>
      <c r="AH19" s="34">
        <f>IF(ISBLANK(AH16),"",SUM(AH17:AH18))</f>
        <v>0</v>
      </c>
      <c r="AI19" s="35" t="s">
        <v>20</v>
      </c>
      <c r="AJ19" s="36">
        <f>IF(ISBLANK(AH16),"",SUM(AJ17:AJ18))</f>
        <v>0</v>
      </c>
      <c r="AK19" s="34" t="str">
        <f>IF(ISBLANK(AK16),"",SUM(AK17:AK18))</f>
        <v/>
      </c>
      <c r="AL19" s="35" t="s">
        <v>20</v>
      </c>
      <c r="AM19" s="36" t="str">
        <f>IF(ISBLANK(AK16),"",SUM(AM17:AM18))</f>
        <v/>
      </c>
      <c r="AN19" s="34" t="str">
        <f>IF(ISBLANK(AN16),"",SUM(AN17:AN18))</f>
        <v/>
      </c>
      <c r="AO19" s="35" t="s">
        <v>20</v>
      </c>
      <c r="AP19" s="36" t="str">
        <f>IF(ISBLANK(AN16),"",SUM(AP17:AP18))</f>
        <v/>
      </c>
      <c r="AQ19" s="34" t="str">
        <f>IF(ISBLANK(AQ16),"",SUM(AQ17:AQ18))</f>
        <v/>
      </c>
      <c r="AR19" s="35" t="s">
        <v>20</v>
      </c>
      <c r="AS19" s="36" t="str">
        <f>IF(ISBLANK(AQ16),"",SUM(AS17:AS18))</f>
        <v/>
      </c>
      <c r="AT19" s="34">
        <f>IF(ISBLANK(AT16),"",SUM(AT17:AT18))</f>
        <v>2</v>
      </c>
      <c r="AU19" s="35" t="s">
        <v>20</v>
      </c>
      <c r="AV19" s="36">
        <f>IF(ISBLANK(AT16),"",SUM(AV17:AV18))</f>
        <v>0</v>
      </c>
      <c r="AW19" s="34" t="str">
        <f>IF(ISBLANK(AW16),"",SUM(AW17:AW18))</f>
        <v/>
      </c>
      <c r="AX19" s="35" t="s">
        <v>20</v>
      </c>
      <c r="AY19" s="36" t="str">
        <f>IF(ISBLANK(AW16),"",SUM(AY17:AY18))</f>
        <v/>
      </c>
      <c r="AZ19" s="34">
        <f>IF(ISBLANK(AZ16),"",SUM(AZ17:AZ18))</f>
        <v>0</v>
      </c>
      <c r="BA19" s="35" t="s">
        <v>20</v>
      </c>
      <c r="BB19" s="36">
        <f>IF(ISBLANK(AZ16),"",SUM(BB17:BB18))</f>
        <v>4</v>
      </c>
      <c r="BC19" s="34" t="str">
        <f>IF(ISBLANK(BC16),"",SUM(BC17:BC18))</f>
        <v/>
      </c>
      <c r="BD19" s="35" t="s">
        <v>20</v>
      </c>
      <c r="BE19" s="36" t="str">
        <f>IF(ISBLANK(BC16),"",SUM(BE17:BE18))</f>
        <v/>
      </c>
      <c r="BF19" s="173"/>
      <c r="BG19" s="174"/>
      <c r="BH19" s="179"/>
      <c r="BI19" s="180"/>
      <c r="BJ19" s="179"/>
      <c r="BK19" s="180"/>
      <c r="BL19" s="179"/>
      <c r="BM19" s="180"/>
      <c r="BN19" s="179"/>
      <c r="BO19" s="180"/>
      <c r="BP19" s="179"/>
      <c r="BQ19" s="180"/>
      <c r="BR19" s="179"/>
      <c r="BS19" s="180"/>
      <c r="BT19" s="185"/>
      <c r="BU19" s="186"/>
      <c r="BV19" s="165"/>
      <c r="BW19" s="166"/>
      <c r="BX19" s="167"/>
      <c r="BY19" s="168"/>
      <c r="CA19" s="40"/>
    </row>
    <row r="20" spans="1:79" ht="18" customHeight="1" x14ac:dyDescent="0.15">
      <c r="A20" s="193">
        <f>BV20</f>
        <v>5</v>
      </c>
      <c r="B20" s="203">
        <v>5</v>
      </c>
      <c r="C20" s="194" t="s">
        <v>47</v>
      </c>
      <c r="D20" s="195"/>
      <c r="E20" s="195"/>
      <c r="F20" s="195"/>
      <c r="G20" s="195"/>
      <c r="H20" s="195"/>
      <c r="I20" s="196"/>
      <c r="J20" s="187"/>
      <c r="K20" s="188"/>
      <c r="L20" s="189"/>
      <c r="M20" s="187"/>
      <c r="N20" s="188"/>
      <c r="O20" s="189"/>
      <c r="P20" s="187" t="s">
        <v>113</v>
      </c>
      <c r="Q20" s="188"/>
      <c r="R20" s="189"/>
      <c r="S20" s="187"/>
      <c r="T20" s="188"/>
      <c r="U20" s="189"/>
      <c r="V20" s="187" t="s">
        <v>113</v>
      </c>
      <c r="W20" s="188"/>
      <c r="X20" s="189"/>
      <c r="Y20" s="187"/>
      <c r="Z20" s="188"/>
      <c r="AA20" s="189"/>
      <c r="AB20" s="187" t="s">
        <v>94</v>
      </c>
      <c r="AC20" s="188"/>
      <c r="AD20" s="189"/>
      <c r="AE20" s="187"/>
      <c r="AF20" s="188"/>
      <c r="AG20" s="189"/>
      <c r="AH20" s="20"/>
      <c r="AI20" s="21"/>
      <c r="AJ20" s="21"/>
      <c r="AK20" s="21"/>
      <c r="AL20" s="21"/>
      <c r="AM20" s="22"/>
      <c r="AN20" s="190" t="s">
        <v>93</v>
      </c>
      <c r="AO20" s="191"/>
      <c r="AP20" s="192"/>
      <c r="AQ20" s="187"/>
      <c r="AR20" s="188"/>
      <c r="AS20" s="189"/>
      <c r="AT20" s="190"/>
      <c r="AU20" s="191"/>
      <c r="AV20" s="192"/>
      <c r="AW20" s="187"/>
      <c r="AX20" s="188"/>
      <c r="AY20" s="189"/>
      <c r="AZ20" s="190" t="s">
        <v>113</v>
      </c>
      <c r="BA20" s="191"/>
      <c r="BB20" s="192"/>
      <c r="BC20" s="187"/>
      <c r="BD20" s="188"/>
      <c r="BE20" s="189"/>
      <c r="BF20" s="169">
        <f>SUM(BH20:BM23)</f>
        <v>5</v>
      </c>
      <c r="BG20" s="170"/>
      <c r="BH20" s="175">
        <f>COUNTIF(J20:BE20,"○")</f>
        <v>1</v>
      </c>
      <c r="BI20" s="176"/>
      <c r="BJ20" s="175">
        <f>COUNTIF(J20:BE20,"△")</f>
        <v>1</v>
      </c>
      <c r="BK20" s="176"/>
      <c r="BL20" s="175">
        <f>COUNTIF(J20:BE20,"●")</f>
        <v>3</v>
      </c>
      <c r="BM20" s="176"/>
      <c r="BN20" s="175">
        <f>BH20*3+BJ20*1</f>
        <v>4</v>
      </c>
      <c r="BO20" s="176"/>
      <c r="BP20" s="175">
        <f>SUM(J23,P23,V23,AB23,M23,S23,Y23,AE23,AH23,AK23,AZ23,BC23,AN23,AQ23,AT23,AW23)</f>
        <v>2</v>
      </c>
      <c r="BQ20" s="176"/>
      <c r="BR20" s="175">
        <f>SUM(L23,R23,X23,AD23,O23,U23,AA23,AG23,AJ23,AM23,BB23,BE23,AP23,AS23,AV23,AY23)</f>
        <v>7</v>
      </c>
      <c r="BS20" s="176"/>
      <c r="BT20" s="181">
        <f>BP20-BR20</f>
        <v>-5</v>
      </c>
      <c r="BU20" s="182"/>
      <c r="BV20" s="159">
        <f>IF(ISBLANK(B20),"",RANK(BY20,$BY$4:$BY$35) )</f>
        <v>5</v>
      </c>
      <c r="BW20" s="160"/>
      <c r="BX20" s="161"/>
      <c r="BY20" s="168">
        <f>BN20*10000+BT20*100+BP20</f>
        <v>39502</v>
      </c>
      <c r="CA20" s="40"/>
    </row>
    <row r="21" spans="1:79" ht="10.5" customHeight="1" x14ac:dyDescent="0.15">
      <c r="A21" s="193"/>
      <c r="B21" s="203"/>
      <c r="C21" s="197"/>
      <c r="D21" s="198"/>
      <c r="E21" s="198"/>
      <c r="F21" s="198"/>
      <c r="G21" s="198"/>
      <c r="H21" s="198"/>
      <c r="I21" s="199"/>
      <c r="J21" s="37" t="str">
        <f>IF(ISBLANK(J20),"",AJ5)</f>
        <v/>
      </c>
      <c r="K21" s="27" t="s">
        <v>18</v>
      </c>
      <c r="L21" s="38" t="str">
        <f>IF(ISBLANK(J20),"",AH5)</f>
        <v/>
      </c>
      <c r="M21" s="37" t="str">
        <f>IF(ISBLANK(M20),"",AM5)</f>
        <v/>
      </c>
      <c r="N21" s="27" t="s">
        <v>18</v>
      </c>
      <c r="O21" s="38" t="str">
        <f>IF(ISBLANK(M20),"",AK5)</f>
        <v/>
      </c>
      <c r="P21" s="37">
        <f>IF(ISBLANK(P20),"",AJ9)</f>
        <v>0</v>
      </c>
      <c r="Q21" s="27" t="s">
        <v>18</v>
      </c>
      <c r="R21" s="38">
        <f>IF(ISBLANK(P20),"",AH9)</f>
        <v>1</v>
      </c>
      <c r="S21" s="37" t="str">
        <f>IF(ISBLANK(S20),"",AM9)</f>
        <v/>
      </c>
      <c r="T21" s="27" t="s">
        <v>18</v>
      </c>
      <c r="U21" s="38" t="str">
        <f>IF(ISBLANK(S20),"",AK9)</f>
        <v/>
      </c>
      <c r="V21" s="37">
        <f>IF(ISBLANK(V20),"",AJ13)</f>
        <v>0</v>
      </c>
      <c r="W21" s="27" t="s">
        <v>18</v>
      </c>
      <c r="X21" s="38">
        <f>IF(ISBLANK(V20),"",AH13)</f>
        <v>1</v>
      </c>
      <c r="Y21" s="37" t="str">
        <f>IF(ISBLANK(Y20),"",AM13)</f>
        <v/>
      </c>
      <c r="Z21" s="27" t="s">
        <v>18</v>
      </c>
      <c r="AA21" s="38" t="str">
        <f>IF(ISBLANK(Y20),"",AK13)</f>
        <v/>
      </c>
      <c r="AB21" s="37">
        <f>IF(ISBLANK(AB20),"",AJ17)</f>
        <v>0</v>
      </c>
      <c r="AC21" s="27" t="s">
        <v>18</v>
      </c>
      <c r="AD21" s="38">
        <f>IF(ISBLANK(AB20),"",AH17)</f>
        <v>0</v>
      </c>
      <c r="AE21" s="37" t="str">
        <f>IF(ISBLANK(AE20),"",AM17)</f>
        <v/>
      </c>
      <c r="AF21" s="27" t="s">
        <v>18</v>
      </c>
      <c r="AG21" s="38" t="str">
        <f>IF(ISBLANK(AE20),"",AK17)</f>
        <v/>
      </c>
      <c r="AH21" s="23"/>
      <c r="AI21" s="24"/>
      <c r="AJ21" s="24"/>
      <c r="AK21" s="24"/>
      <c r="AL21" s="24"/>
      <c r="AM21" s="25"/>
      <c r="AN21" s="109">
        <v>2</v>
      </c>
      <c r="AO21" s="110" t="s">
        <v>18</v>
      </c>
      <c r="AP21" s="111">
        <f>IF(ISBLANK(AN20),"",)</f>
        <v>0</v>
      </c>
      <c r="AQ21" s="109" t="str">
        <f t="shared" ref="AQ21" si="108">IF(ISBLANK(AQ20),"",)</f>
        <v/>
      </c>
      <c r="AR21" s="110" t="s">
        <v>18</v>
      </c>
      <c r="AS21" s="111" t="str">
        <f t="shared" ref="AS21" si="109">IF(ISBLANK(AQ20),"",)</f>
        <v/>
      </c>
      <c r="AT21" s="109" t="str">
        <f t="shared" ref="AT21" si="110">IF(ISBLANK(AT20),"",)</f>
        <v/>
      </c>
      <c r="AU21" s="110" t="s">
        <v>18</v>
      </c>
      <c r="AV21" s="111" t="str">
        <f t="shared" ref="AV21" si="111">IF(ISBLANK(AT20),"",)</f>
        <v/>
      </c>
      <c r="AW21" s="109" t="str">
        <f t="shared" ref="AW21" si="112">IF(ISBLANK(AW20),"",)</f>
        <v/>
      </c>
      <c r="AX21" s="110" t="s">
        <v>18</v>
      </c>
      <c r="AY21" s="111" t="str">
        <f t="shared" ref="AY21" si="113">IF(ISBLANK(AW20),"",)</f>
        <v/>
      </c>
      <c r="AZ21" s="109">
        <f t="shared" ref="AZ21" si="114">IF(ISBLANK(AZ20),"",)</f>
        <v>0</v>
      </c>
      <c r="BA21" s="110" t="s">
        <v>18</v>
      </c>
      <c r="BB21" s="111">
        <v>3</v>
      </c>
      <c r="BC21" s="109" t="str">
        <f t="shared" ref="BC21" si="115">IF(ISBLANK(BC20),"",)</f>
        <v/>
      </c>
      <c r="BD21" s="110" t="s">
        <v>18</v>
      </c>
      <c r="BE21" s="111" t="str">
        <f t="shared" ref="BE21" si="116">IF(ISBLANK(BC20),"",)</f>
        <v/>
      </c>
      <c r="BF21" s="171"/>
      <c r="BG21" s="172"/>
      <c r="BH21" s="177"/>
      <c r="BI21" s="178"/>
      <c r="BJ21" s="177"/>
      <c r="BK21" s="178"/>
      <c r="BL21" s="177"/>
      <c r="BM21" s="178"/>
      <c r="BN21" s="177"/>
      <c r="BO21" s="178"/>
      <c r="BP21" s="177"/>
      <c r="BQ21" s="178"/>
      <c r="BR21" s="177"/>
      <c r="BS21" s="178"/>
      <c r="BT21" s="183"/>
      <c r="BU21" s="184"/>
      <c r="BV21" s="162"/>
      <c r="BW21" s="163"/>
      <c r="BX21" s="164"/>
      <c r="BY21" s="168"/>
      <c r="CA21" s="40"/>
    </row>
    <row r="22" spans="1:79" ht="10.5" customHeight="1" x14ac:dyDescent="0.15">
      <c r="A22" s="193"/>
      <c r="B22" s="203"/>
      <c r="C22" s="197"/>
      <c r="D22" s="198"/>
      <c r="E22" s="198"/>
      <c r="F22" s="198"/>
      <c r="G22" s="198"/>
      <c r="H22" s="198"/>
      <c r="I22" s="199"/>
      <c r="J22" s="37" t="str">
        <f>IF(ISBLANK(J20),"",AJ6)</f>
        <v/>
      </c>
      <c r="K22" s="27" t="s">
        <v>19</v>
      </c>
      <c r="L22" s="38" t="str">
        <f>IF(ISBLANK(J20),"",AH6)</f>
        <v/>
      </c>
      <c r="M22" s="37" t="str">
        <f>IF(ISBLANK(M20),"",AM6)</f>
        <v/>
      </c>
      <c r="N22" s="27" t="s">
        <v>19</v>
      </c>
      <c r="O22" s="38" t="str">
        <f>IF(ISBLANK(M20),"",AK6)</f>
        <v/>
      </c>
      <c r="P22" s="37">
        <f>IF(ISBLANK(P20),"",AJ10)</f>
        <v>0</v>
      </c>
      <c r="Q22" s="27" t="s">
        <v>19</v>
      </c>
      <c r="R22" s="38">
        <f>IF(ISBLANK(P20),"",AH10)</f>
        <v>0</v>
      </c>
      <c r="S22" s="37" t="str">
        <f>IF(ISBLANK(S20),"",AM10)</f>
        <v/>
      </c>
      <c r="T22" s="27" t="s">
        <v>19</v>
      </c>
      <c r="U22" s="38" t="str">
        <f>IF(ISBLANK(S20),"",AK10)</f>
        <v/>
      </c>
      <c r="V22" s="37">
        <f>IF(ISBLANK(V20),"",AJ14)</f>
        <v>0</v>
      </c>
      <c r="W22" s="27" t="s">
        <v>19</v>
      </c>
      <c r="X22" s="38">
        <f>IF(ISBLANK(V20),"",AH14)</f>
        <v>1</v>
      </c>
      <c r="Y22" s="37" t="str">
        <f>IF(ISBLANK(Y20),"",AM14)</f>
        <v/>
      </c>
      <c r="Z22" s="27" t="s">
        <v>19</v>
      </c>
      <c r="AA22" s="38" t="str">
        <f>IF(ISBLANK(Y20),"",AK14)</f>
        <v/>
      </c>
      <c r="AB22" s="37">
        <f>IF(ISBLANK(AB20),"",AJ18)</f>
        <v>0</v>
      </c>
      <c r="AC22" s="27" t="s">
        <v>19</v>
      </c>
      <c r="AD22" s="38">
        <f>IF(ISBLANK(AB20),"",AH18)</f>
        <v>0</v>
      </c>
      <c r="AE22" s="37" t="str">
        <f>IF(ISBLANK(AE20),"",AM18)</f>
        <v/>
      </c>
      <c r="AF22" s="27" t="s">
        <v>19</v>
      </c>
      <c r="AG22" s="38" t="str">
        <f>IF(ISBLANK(AE20),"",AK18)</f>
        <v/>
      </c>
      <c r="AH22" s="23"/>
      <c r="AI22" s="24"/>
      <c r="AJ22" s="24"/>
      <c r="AK22" s="24"/>
      <c r="AL22" s="24"/>
      <c r="AM22" s="25"/>
      <c r="AN22" s="109">
        <f>IF(ISBLANK(AN20),"",)</f>
        <v>0</v>
      </c>
      <c r="AO22" s="110" t="s">
        <v>19</v>
      </c>
      <c r="AP22" s="111">
        <f>IF(ISBLANK(AN20),"",)</f>
        <v>0</v>
      </c>
      <c r="AQ22" s="109" t="str">
        <f t="shared" ref="AQ22" si="117">IF(ISBLANK(AQ20),"",)</f>
        <v/>
      </c>
      <c r="AR22" s="110" t="s">
        <v>19</v>
      </c>
      <c r="AS22" s="111" t="str">
        <f t="shared" ref="AS22" si="118">IF(ISBLANK(AQ20),"",)</f>
        <v/>
      </c>
      <c r="AT22" s="109" t="str">
        <f t="shared" ref="AT22" si="119">IF(ISBLANK(AT20),"",)</f>
        <v/>
      </c>
      <c r="AU22" s="110" t="s">
        <v>19</v>
      </c>
      <c r="AV22" s="111" t="str">
        <f t="shared" ref="AV22" si="120">IF(ISBLANK(AT20),"",)</f>
        <v/>
      </c>
      <c r="AW22" s="109" t="str">
        <f t="shared" ref="AW22" si="121">IF(ISBLANK(AW20),"",)</f>
        <v/>
      </c>
      <c r="AX22" s="110" t="s">
        <v>19</v>
      </c>
      <c r="AY22" s="111" t="str">
        <f t="shared" ref="AY22" si="122">IF(ISBLANK(AW20),"",)</f>
        <v/>
      </c>
      <c r="AZ22" s="109">
        <f t="shared" ref="AZ22" si="123">IF(ISBLANK(AZ20),"",)</f>
        <v>0</v>
      </c>
      <c r="BA22" s="110" t="s">
        <v>19</v>
      </c>
      <c r="BB22" s="111">
        <v>1</v>
      </c>
      <c r="BC22" s="109" t="str">
        <f t="shared" ref="BC22" si="124">IF(ISBLANK(BC20),"",)</f>
        <v/>
      </c>
      <c r="BD22" s="110" t="s">
        <v>19</v>
      </c>
      <c r="BE22" s="111" t="str">
        <f t="shared" ref="BE22" si="125">IF(ISBLANK(BC20),"",)</f>
        <v/>
      </c>
      <c r="BF22" s="171"/>
      <c r="BG22" s="172"/>
      <c r="BH22" s="177"/>
      <c r="BI22" s="178"/>
      <c r="BJ22" s="177"/>
      <c r="BK22" s="178"/>
      <c r="BL22" s="177"/>
      <c r="BM22" s="178"/>
      <c r="BN22" s="177"/>
      <c r="BO22" s="178"/>
      <c r="BP22" s="177"/>
      <c r="BQ22" s="178"/>
      <c r="BR22" s="177"/>
      <c r="BS22" s="178"/>
      <c r="BT22" s="183"/>
      <c r="BU22" s="184"/>
      <c r="BV22" s="162"/>
      <c r="BW22" s="163"/>
      <c r="BX22" s="164"/>
      <c r="BY22" s="168"/>
      <c r="CA22" s="40"/>
    </row>
    <row r="23" spans="1:79" ht="10.5" customHeight="1" x14ac:dyDescent="0.15">
      <c r="A23" s="193"/>
      <c r="B23" s="203"/>
      <c r="C23" s="200"/>
      <c r="D23" s="201"/>
      <c r="E23" s="201"/>
      <c r="F23" s="201"/>
      <c r="G23" s="201"/>
      <c r="H23" s="201"/>
      <c r="I23" s="202"/>
      <c r="J23" s="34" t="str">
        <f>IF(ISBLANK(J20),"",SUM(J21:J22))</f>
        <v/>
      </c>
      <c r="K23" s="35" t="s">
        <v>20</v>
      </c>
      <c r="L23" s="36" t="str">
        <f>IF(ISBLANK(J20),"",SUM(L21:L22))</f>
        <v/>
      </c>
      <c r="M23" s="34" t="str">
        <f>IF(ISBLANK(M20),"",SUM(M21:M22))</f>
        <v/>
      </c>
      <c r="N23" s="35" t="s">
        <v>20</v>
      </c>
      <c r="O23" s="36" t="str">
        <f>IF(ISBLANK(M20),"",SUM(O21:O22))</f>
        <v/>
      </c>
      <c r="P23" s="34">
        <f>IF(ISBLANK(P20),"",SUM(P21:P22))</f>
        <v>0</v>
      </c>
      <c r="Q23" s="35" t="s">
        <v>20</v>
      </c>
      <c r="R23" s="36">
        <f>IF(ISBLANK(P20),"",SUM(R21:R22))</f>
        <v>1</v>
      </c>
      <c r="S23" s="34" t="str">
        <f>IF(ISBLANK(S20),"",SUM(S21:S22))</f>
        <v/>
      </c>
      <c r="T23" s="35" t="s">
        <v>20</v>
      </c>
      <c r="U23" s="36" t="str">
        <f>IF(ISBLANK(S20),"",SUM(U21:U22))</f>
        <v/>
      </c>
      <c r="V23" s="34">
        <f>IF(ISBLANK(V20),"",SUM(V21:V22))</f>
        <v>0</v>
      </c>
      <c r="W23" s="35" t="s">
        <v>20</v>
      </c>
      <c r="X23" s="36">
        <f>IF(ISBLANK(V20),"",SUM(X21:X22))</f>
        <v>2</v>
      </c>
      <c r="Y23" s="34" t="str">
        <f>IF(ISBLANK(Y20),"",SUM(Y21:Y22))</f>
        <v/>
      </c>
      <c r="Z23" s="35" t="s">
        <v>20</v>
      </c>
      <c r="AA23" s="36" t="str">
        <f>IF(ISBLANK(Y20),"",SUM(AA21:AA22))</f>
        <v/>
      </c>
      <c r="AB23" s="37">
        <f>IF(ISBLANK(AB21),"",AJ19)</f>
        <v>0</v>
      </c>
      <c r="AC23" s="35" t="s">
        <v>20</v>
      </c>
      <c r="AD23" s="36">
        <f>IF(ISBLANK(AB20),"",SUM(AD21:AD22))</f>
        <v>0</v>
      </c>
      <c r="AE23" s="34" t="str">
        <f>IF(ISBLANK(AE20),"",SUM(AE21:AE22))</f>
        <v/>
      </c>
      <c r="AF23" s="35" t="s">
        <v>20</v>
      </c>
      <c r="AG23" s="36" t="str">
        <f>IF(ISBLANK(AE20),"",SUM(AG21:AG22))</f>
        <v/>
      </c>
      <c r="AH23" s="31"/>
      <c r="AI23" s="32"/>
      <c r="AJ23" s="32"/>
      <c r="AK23" s="32"/>
      <c r="AL23" s="32"/>
      <c r="AM23" s="33"/>
      <c r="AN23" s="34">
        <f>IF(ISBLANK(AN20),"",SUM(AN21:AN22))</f>
        <v>2</v>
      </c>
      <c r="AO23" s="35" t="s">
        <v>20</v>
      </c>
      <c r="AP23" s="36">
        <f>IF(ISBLANK(AN20),"",SUM(AP21:AP22))</f>
        <v>0</v>
      </c>
      <c r="AQ23" s="34" t="str">
        <f>IF(ISBLANK(AQ20),"",SUM(AQ21:AQ22))</f>
        <v/>
      </c>
      <c r="AR23" s="35" t="s">
        <v>20</v>
      </c>
      <c r="AS23" s="36" t="str">
        <f>IF(ISBLANK(AQ20),"",SUM(AS21:AS22))</f>
        <v/>
      </c>
      <c r="AT23" s="34" t="str">
        <f>IF(ISBLANK(AT20),"",SUM(AT21:AT22))</f>
        <v/>
      </c>
      <c r="AU23" s="35" t="s">
        <v>20</v>
      </c>
      <c r="AV23" s="36" t="str">
        <f>IF(ISBLANK(AT20),"",SUM(AV21:AV22))</f>
        <v/>
      </c>
      <c r="AW23" s="34" t="str">
        <f>IF(ISBLANK(AW20),"",SUM(AW21:AW22))</f>
        <v/>
      </c>
      <c r="AX23" s="35" t="s">
        <v>20</v>
      </c>
      <c r="AY23" s="36" t="str">
        <f>IF(ISBLANK(AW20),"",SUM(AY21:AY22))</f>
        <v/>
      </c>
      <c r="AZ23" s="34">
        <f>IF(ISBLANK(AZ20),"",SUM(AZ21:AZ22))</f>
        <v>0</v>
      </c>
      <c r="BA23" s="35" t="s">
        <v>20</v>
      </c>
      <c r="BB23" s="36">
        <f>IF(ISBLANK(AZ20),"",SUM(BB21:BB22))</f>
        <v>4</v>
      </c>
      <c r="BC23" s="34" t="str">
        <f>IF(ISBLANK(BC20),"",SUM(BC21:BC22))</f>
        <v/>
      </c>
      <c r="BD23" s="35" t="s">
        <v>20</v>
      </c>
      <c r="BE23" s="36" t="str">
        <f>IF(ISBLANK(BC20),"",SUM(BE21:BE22))</f>
        <v/>
      </c>
      <c r="BF23" s="173"/>
      <c r="BG23" s="174"/>
      <c r="BH23" s="179"/>
      <c r="BI23" s="180"/>
      <c r="BJ23" s="179"/>
      <c r="BK23" s="180"/>
      <c r="BL23" s="179"/>
      <c r="BM23" s="180"/>
      <c r="BN23" s="179"/>
      <c r="BO23" s="180"/>
      <c r="BP23" s="179"/>
      <c r="BQ23" s="180"/>
      <c r="BR23" s="179"/>
      <c r="BS23" s="180"/>
      <c r="BT23" s="185"/>
      <c r="BU23" s="186"/>
      <c r="BV23" s="165"/>
      <c r="BW23" s="166"/>
      <c r="BX23" s="167"/>
      <c r="BY23" s="168"/>
      <c r="CA23" s="40"/>
    </row>
    <row r="24" spans="1:79" ht="18" customHeight="1" x14ac:dyDescent="0.15">
      <c r="A24" s="193">
        <f>BV24</f>
        <v>8</v>
      </c>
      <c r="B24" s="203">
        <v>6</v>
      </c>
      <c r="C24" s="194" t="s">
        <v>62</v>
      </c>
      <c r="D24" s="195"/>
      <c r="E24" s="195"/>
      <c r="F24" s="195"/>
      <c r="G24" s="195"/>
      <c r="H24" s="195"/>
      <c r="I24" s="196"/>
      <c r="J24" s="187" t="s">
        <v>113</v>
      </c>
      <c r="K24" s="188"/>
      <c r="L24" s="189"/>
      <c r="M24" s="187"/>
      <c r="N24" s="188"/>
      <c r="O24" s="189"/>
      <c r="P24" s="187"/>
      <c r="Q24" s="188"/>
      <c r="R24" s="189"/>
      <c r="S24" s="187"/>
      <c r="T24" s="188"/>
      <c r="U24" s="189"/>
      <c r="V24" s="187" t="s">
        <v>94</v>
      </c>
      <c r="W24" s="188"/>
      <c r="X24" s="189"/>
      <c r="Y24" s="187"/>
      <c r="Z24" s="188"/>
      <c r="AA24" s="189"/>
      <c r="AB24" s="190"/>
      <c r="AC24" s="191"/>
      <c r="AD24" s="192"/>
      <c r="AE24" s="187"/>
      <c r="AF24" s="188"/>
      <c r="AG24" s="189"/>
      <c r="AH24" s="187" t="s">
        <v>113</v>
      </c>
      <c r="AI24" s="188"/>
      <c r="AJ24" s="189"/>
      <c r="AK24" s="187"/>
      <c r="AL24" s="188"/>
      <c r="AM24" s="189"/>
      <c r="AN24" s="20"/>
      <c r="AO24" s="21"/>
      <c r="AP24" s="21"/>
      <c r="AQ24" s="21"/>
      <c r="AR24" s="21"/>
      <c r="AS24" s="22"/>
      <c r="AT24" s="190"/>
      <c r="AU24" s="191"/>
      <c r="AV24" s="192"/>
      <c r="AW24" s="187"/>
      <c r="AX24" s="188"/>
      <c r="AY24" s="189"/>
      <c r="AZ24" s="190"/>
      <c r="BA24" s="191"/>
      <c r="BB24" s="192"/>
      <c r="BC24" s="187"/>
      <c r="BD24" s="188"/>
      <c r="BE24" s="189"/>
      <c r="BF24" s="169">
        <f>SUM(BH24:BM27)</f>
        <v>3</v>
      </c>
      <c r="BG24" s="170"/>
      <c r="BH24" s="175">
        <f>COUNTIF(J24:BE24,"○")</f>
        <v>0</v>
      </c>
      <c r="BI24" s="176"/>
      <c r="BJ24" s="175">
        <f>COUNTIF(J24:BE24,"△")</f>
        <v>1</v>
      </c>
      <c r="BK24" s="176"/>
      <c r="BL24" s="175">
        <f>COUNTIF(J24:BE24,"●")</f>
        <v>2</v>
      </c>
      <c r="BM24" s="176"/>
      <c r="BN24" s="175">
        <f>BH24*3+BJ24*1</f>
        <v>1</v>
      </c>
      <c r="BO24" s="176"/>
      <c r="BP24" s="175">
        <f>SUM(J27,P27,V27,AB27,M27,S27,Y27,AE27,AH27,AK27,AZ27,BC27,AN27,AQ27,AT27,AW27)</f>
        <v>0</v>
      </c>
      <c r="BQ24" s="176"/>
      <c r="BR24" s="175">
        <f>SUM(L27,R27,X27,AD27,O27,U27,AA27,AG27,AJ27,AM27,BB27,BE27,AP27,AS27,AV27,AY27)</f>
        <v>5</v>
      </c>
      <c r="BS24" s="176"/>
      <c r="BT24" s="181">
        <f>BP24-BR24</f>
        <v>-5</v>
      </c>
      <c r="BU24" s="182"/>
      <c r="BV24" s="159">
        <f>IF(ISBLANK(B24),"",RANK(BY24,$BY$4:$BY$35) )</f>
        <v>8</v>
      </c>
      <c r="BW24" s="160"/>
      <c r="BX24" s="161"/>
      <c r="BY24" s="168">
        <f>BN24*10000+BT24*100+BP24</f>
        <v>9500</v>
      </c>
      <c r="CA24" s="40"/>
    </row>
    <row r="25" spans="1:79" ht="10.5" customHeight="1" x14ac:dyDescent="0.15">
      <c r="A25" s="193"/>
      <c r="B25" s="203"/>
      <c r="C25" s="197"/>
      <c r="D25" s="198"/>
      <c r="E25" s="198"/>
      <c r="F25" s="198"/>
      <c r="G25" s="198"/>
      <c r="H25" s="198"/>
      <c r="I25" s="199"/>
      <c r="J25" s="37">
        <f>IF(ISBLANK(J24),"",AP5)</f>
        <v>0</v>
      </c>
      <c r="K25" s="27" t="s">
        <v>18</v>
      </c>
      <c r="L25" s="38">
        <f>IF(ISBLANK(J24),"",AN5)</f>
        <v>2</v>
      </c>
      <c r="M25" s="37" t="str">
        <f>IF(ISBLANK(M24),"",AS5)</f>
        <v/>
      </c>
      <c r="N25" s="27" t="s">
        <v>18</v>
      </c>
      <c r="O25" s="38" t="str">
        <f>IF(ISBLANK(M24),"",AQ5)</f>
        <v/>
      </c>
      <c r="P25" s="37" t="str">
        <f>IF(ISBLANK(P24),"",AP9)</f>
        <v/>
      </c>
      <c r="Q25" s="27" t="s">
        <v>18</v>
      </c>
      <c r="R25" s="38" t="str">
        <f>IF(ISBLANK(P24),"",AN9)</f>
        <v/>
      </c>
      <c r="S25" s="37" t="str">
        <f>IF(ISBLANK(S24),"",AS9)</f>
        <v/>
      </c>
      <c r="T25" s="27" t="s">
        <v>18</v>
      </c>
      <c r="U25" s="38" t="str">
        <f>IF(ISBLANK(S24),"",AQ9)</f>
        <v/>
      </c>
      <c r="V25" s="37">
        <f>IF(ISBLANK(V24),"",AP13)</f>
        <v>0</v>
      </c>
      <c r="W25" s="27" t="s">
        <v>18</v>
      </c>
      <c r="X25" s="38">
        <f>IF(ISBLANK(V24),"",AN13)</f>
        <v>0</v>
      </c>
      <c r="Y25" s="37" t="str">
        <f>IF(ISBLANK(Y24),"",AS13)</f>
        <v/>
      </c>
      <c r="Z25" s="27" t="s">
        <v>18</v>
      </c>
      <c r="AA25" s="38" t="str">
        <f>IF(ISBLANK(Y24),"",AQ13)</f>
        <v/>
      </c>
      <c r="AB25" s="37" t="str">
        <f>IF(ISBLANK(AB24),"",AP17)</f>
        <v/>
      </c>
      <c r="AC25" s="27" t="s">
        <v>18</v>
      </c>
      <c r="AD25" s="38" t="str">
        <f>IF(ISBLANK(AB24),"",AN17)</f>
        <v/>
      </c>
      <c r="AE25" s="37" t="str">
        <f>IF(ISBLANK(AE24),"",AS17)</f>
        <v/>
      </c>
      <c r="AF25" s="27" t="s">
        <v>18</v>
      </c>
      <c r="AG25" s="38" t="str">
        <f>IF(ISBLANK(AE24),"",AQ17)</f>
        <v/>
      </c>
      <c r="AH25" s="37">
        <f>IF(ISBLANK(AH24),"",AP21)</f>
        <v>0</v>
      </c>
      <c r="AI25" s="27" t="s">
        <v>18</v>
      </c>
      <c r="AJ25" s="38">
        <f>IF(ISBLANK(AH24),"",AN21)</f>
        <v>2</v>
      </c>
      <c r="AK25" s="37" t="str">
        <f>IF(ISBLANK(AK24),"",AS21)</f>
        <v/>
      </c>
      <c r="AL25" s="27" t="s">
        <v>18</v>
      </c>
      <c r="AM25" s="38" t="str">
        <f>IF(ISBLANK(AK24),"",AQ21)</f>
        <v/>
      </c>
      <c r="AN25" s="23"/>
      <c r="AO25" s="24"/>
      <c r="AP25" s="24"/>
      <c r="AQ25" s="24"/>
      <c r="AR25" s="24"/>
      <c r="AS25" s="25"/>
      <c r="AT25" s="109" t="str">
        <f>IF(ISBLANK(AT24),"",)</f>
        <v/>
      </c>
      <c r="AU25" s="110" t="s">
        <v>18</v>
      </c>
      <c r="AV25" s="111" t="str">
        <f>IF(ISBLANK(AT24),"",)</f>
        <v/>
      </c>
      <c r="AW25" s="109" t="str">
        <f t="shared" ref="AW25" si="126">IF(ISBLANK(AW24),"",)</f>
        <v/>
      </c>
      <c r="AX25" s="110" t="s">
        <v>18</v>
      </c>
      <c r="AY25" s="111" t="str">
        <f t="shared" ref="AY25" si="127">IF(ISBLANK(AW24),"",)</f>
        <v/>
      </c>
      <c r="AZ25" s="109" t="str">
        <f t="shared" ref="AZ25" si="128">IF(ISBLANK(AZ24),"",)</f>
        <v/>
      </c>
      <c r="BA25" s="110" t="s">
        <v>18</v>
      </c>
      <c r="BB25" s="111" t="str">
        <f t="shared" ref="BB25" si="129">IF(ISBLANK(AZ24),"",)</f>
        <v/>
      </c>
      <c r="BC25" s="109" t="str">
        <f t="shared" ref="BC25" si="130">IF(ISBLANK(BC24),"",)</f>
        <v/>
      </c>
      <c r="BD25" s="110" t="s">
        <v>18</v>
      </c>
      <c r="BE25" s="111" t="str">
        <f t="shared" ref="BE25" si="131">IF(ISBLANK(BC24),"",)</f>
        <v/>
      </c>
      <c r="BF25" s="171"/>
      <c r="BG25" s="172"/>
      <c r="BH25" s="177"/>
      <c r="BI25" s="178"/>
      <c r="BJ25" s="177"/>
      <c r="BK25" s="178"/>
      <c r="BL25" s="177"/>
      <c r="BM25" s="178"/>
      <c r="BN25" s="177"/>
      <c r="BO25" s="178"/>
      <c r="BP25" s="177"/>
      <c r="BQ25" s="178"/>
      <c r="BR25" s="177"/>
      <c r="BS25" s="178"/>
      <c r="BT25" s="183"/>
      <c r="BU25" s="184"/>
      <c r="BV25" s="162"/>
      <c r="BW25" s="163"/>
      <c r="BX25" s="164"/>
      <c r="BY25" s="168"/>
      <c r="CA25" s="40"/>
    </row>
    <row r="26" spans="1:79" ht="10.5" customHeight="1" x14ac:dyDescent="0.15">
      <c r="A26" s="193"/>
      <c r="B26" s="203"/>
      <c r="C26" s="197"/>
      <c r="D26" s="198"/>
      <c r="E26" s="198"/>
      <c r="F26" s="198"/>
      <c r="G26" s="198"/>
      <c r="H26" s="198"/>
      <c r="I26" s="199"/>
      <c r="J26" s="37">
        <f>IF(ISBLANK(J24),"",AP6)</f>
        <v>0</v>
      </c>
      <c r="K26" s="27" t="s">
        <v>19</v>
      </c>
      <c r="L26" s="38">
        <f>IF(ISBLANK(J24),"",AN6)</f>
        <v>1</v>
      </c>
      <c r="M26" s="37" t="str">
        <f>IF(ISBLANK(M24),"",AS6)</f>
        <v/>
      </c>
      <c r="N26" s="27" t="s">
        <v>19</v>
      </c>
      <c r="O26" s="38" t="str">
        <f>IF(ISBLANK(M24),"",AQ6)</f>
        <v/>
      </c>
      <c r="P26" s="37" t="str">
        <f>IF(ISBLANK(P24),"",AP10)</f>
        <v/>
      </c>
      <c r="Q26" s="27" t="s">
        <v>19</v>
      </c>
      <c r="R26" s="38" t="str">
        <f>IF(ISBLANK(P24),"",AN10)</f>
        <v/>
      </c>
      <c r="S26" s="37" t="str">
        <f>IF(ISBLANK(S24),"",AS10)</f>
        <v/>
      </c>
      <c r="T26" s="27" t="s">
        <v>19</v>
      </c>
      <c r="U26" s="38" t="str">
        <f>IF(ISBLANK(S24),"",AQ10)</f>
        <v/>
      </c>
      <c r="V26" s="37">
        <f>IF(ISBLANK(V24),"",AP14)</f>
        <v>0</v>
      </c>
      <c r="W26" s="27" t="s">
        <v>19</v>
      </c>
      <c r="X26" s="38">
        <f>IF(ISBLANK(V24),"",AN14)</f>
        <v>0</v>
      </c>
      <c r="Y26" s="37" t="str">
        <f>IF(ISBLANK(Y24),"",AS14)</f>
        <v/>
      </c>
      <c r="Z26" s="27" t="s">
        <v>19</v>
      </c>
      <c r="AA26" s="38" t="str">
        <f>IF(ISBLANK(Y24),"",AQ14)</f>
        <v/>
      </c>
      <c r="AB26" s="37" t="str">
        <f>IF(ISBLANK(AB24),"",AP18)</f>
        <v/>
      </c>
      <c r="AC26" s="27" t="s">
        <v>19</v>
      </c>
      <c r="AD26" s="38" t="str">
        <f>IF(ISBLANK(AB24),"",AN18)</f>
        <v/>
      </c>
      <c r="AE26" s="37" t="str">
        <f>IF(ISBLANK(AE24),"",AS18)</f>
        <v/>
      </c>
      <c r="AF26" s="27" t="s">
        <v>19</v>
      </c>
      <c r="AG26" s="38" t="str">
        <f>IF(ISBLANK(AE24),"",AQ18)</f>
        <v/>
      </c>
      <c r="AH26" s="37">
        <f>IF(ISBLANK(AH24),"",AP22)</f>
        <v>0</v>
      </c>
      <c r="AI26" s="27" t="s">
        <v>19</v>
      </c>
      <c r="AJ26" s="38">
        <f>IF(ISBLANK(AH24),"",AN22)</f>
        <v>0</v>
      </c>
      <c r="AK26" s="37" t="str">
        <f>IF(ISBLANK(AK24),"",AS22)</f>
        <v/>
      </c>
      <c r="AL26" s="27" t="s">
        <v>19</v>
      </c>
      <c r="AM26" s="38" t="str">
        <f>IF(ISBLANK(AK24),"",AQ22)</f>
        <v/>
      </c>
      <c r="AN26" s="23"/>
      <c r="AO26" s="24"/>
      <c r="AP26" s="24"/>
      <c r="AQ26" s="24"/>
      <c r="AR26" s="24"/>
      <c r="AS26" s="25"/>
      <c r="AT26" s="109" t="str">
        <f>IF(ISBLANK(AT24),"",)</f>
        <v/>
      </c>
      <c r="AU26" s="110" t="s">
        <v>19</v>
      </c>
      <c r="AV26" s="111" t="str">
        <f>IF(ISBLANK(AT24),"",)</f>
        <v/>
      </c>
      <c r="AW26" s="109" t="str">
        <f t="shared" ref="AW26" si="132">IF(ISBLANK(AW24),"",)</f>
        <v/>
      </c>
      <c r="AX26" s="110" t="s">
        <v>19</v>
      </c>
      <c r="AY26" s="111" t="str">
        <f t="shared" ref="AY26" si="133">IF(ISBLANK(AW24),"",)</f>
        <v/>
      </c>
      <c r="AZ26" s="109" t="str">
        <f t="shared" ref="AZ26" si="134">IF(ISBLANK(AZ24),"",)</f>
        <v/>
      </c>
      <c r="BA26" s="110" t="s">
        <v>19</v>
      </c>
      <c r="BB26" s="111" t="str">
        <f t="shared" ref="BB26" si="135">IF(ISBLANK(AZ24),"",)</f>
        <v/>
      </c>
      <c r="BC26" s="109" t="str">
        <f t="shared" ref="BC26" si="136">IF(ISBLANK(BC24),"",)</f>
        <v/>
      </c>
      <c r="BD26" s="110" t="s">
        <v>19</v>
      </c>
      <c r="BE26" s="111" t="str">
        <f t="shared" ref="BE26" si="137">IF(ISBLANK(BC24),"",)</f>
        <v/>
      </c>
      <c r="BF26" s="171"/>
      <c r="BG26" s="172"/>
      <c r="BH26" s="177"/>
      <c r="BI26" s="178"/>
      <c r="BJ26" s="177"/>
      <c r="BK26" s="178"/>
      <c r="BL26" s="177"/>
      <c r="BM26" s="178"/>
      <c r="BN26" s="177"/>
      <c r="BO26" s="178"/>
      <c r="BP26" s="177"/>
      <c r="BQ26" s="178"/>
      <c r="BR26" s="177"/>
      <c r="BS26" s="178"/>
      <c r="BT26" s="183"/>
      <c r="BU26" s="184"/>
      <c r="BV26" s="162"/>
      <c r="BW26" s="163"/>
      <c r="BX26" s="164"/>
      <c r="BY26" s="168"/>
      <c r="CA26" s="40"/>
    </row>
    <row r="27" spans="1:79" ht="10.5" customHeight="1" x14ac:dyDescent="0.15">
      <c r="A27" s="193"/>
      <c r="B27" s="203"/>
      <c r="C27" s="200"/>
      <c r="D27" s="201"/>
      <c r="E27" s="201"/>
      <c r="F27" s="201"/>
      <c r="G27" s="201"/>
      <c r="H27" s="201"/>
      <c r="I27" s="202"/>
      <c r="J27" s="34">
        <f>IF(ISBLANK(J24),"",SUM(J25:J26))</f>
        <v>0</v>
      </c>
      <c r="K27" s="35" t="s">
        <v>20</v>
      </c>
      <c r="L27" s="36">
        <f>IF(ISBLANK(J24),"",SUM(L25:L26))</f>
        <v>3</v>
      </c>
      <c r="M27" s="34" t="str">
        <f>IF(ISBLANK(M24),"",SUM(M25:M26))</f>
        <v/>
      </c>
      <c r="N27" s="35" t="s">
        <v>20</v>
      </c>
      <c r="O27" s="36" t="str">
        <f>IF(ISBLANK(M24),"",SUM(O25:O26))</f>
        <v/>
      </c>
      <c r="P27" s="34" t="str">
        <f>IF(ISBLANK(P24),"",SUM(P25:P26))</f>
        <v/>
      </c>
      <c r="Q27" s="35" t="s">
        <v>20</v>
      </c>
      <c r="R27" s="36" t="str">
        <f>IF(ISBLANK(P24),"",SUM(R25:R26))</f>
        <v/>
      </c>
      <c r="S27" s="34" t="str">
        <f>IF(ISBLANK(S24),"",SUM(S25:S26))</f>
        <v/>
      </c>
      <c r="T27" s="35" t="s">
        <v>20</v>
      </c>
      <c r="U27" s="36" t="str">
        <f>IF(ISBLANK(S24),"",SUM(U25:U26))</f>
        <v/>
      </c>
      <c r="V27" s="34">
        <f>IF(ISBLANK(V24),"",SUM(V25:V26))</f>
        <v>0</v>
      </c>
      <c r="W27" s="35" t="s">
        <v>20</v>
      </c>
      <c r="X27" s="36">
        <f>IF(ISBLANK(V24),"",SUM(X25:X26))</f>
        <v>0</v>
      </c>
      <c r="Y27" s="34" t="str">
        <f>IF(ISBLANK(Y24),"",SUM(Y25:Y26))</f>
        <v/>
      </c>
      <c r="Z27" s="35" t="s">
        <v>20</v>
      </c>
      <c r="AA27" s="36" t="str">
        <f>IF(ISBLANK(Y24),"",SUM(AA25:AA26))</f>
        <v/>
      </c>
      <c r="AB27" s="34" t="str">
        <f>IF(ISBLANK(AB24),"",SUM(AB25:AB26))</f>
        <v/>
      </c>
      <c r="AC27" s="35" t="s">
        <v>20</v>
      </c>
      <c r="AD27" s="36" t="str">
        <f>IF(ISBLANK(AB24),"",SUM(AD25:AD26))</f>
        <v/>
      </c>
      <c r="AE27" s="34" t="str">
        <f>IF(ISBLANK(AE24),"",SUM(AE25:AE26))</f>
        <v/>
      </c>
      <c r="AF27" s="35" t="s">
        <v>20</v>
      </c>
      <c r="AG27" s="36" t="str">
        <f>IF(ISBLANK(AE24),"",SUM(AG25:AG26))</f>
        <v/>
      </c>
      <c r="AH27" s="34">
        <f>IF(ISBLANK(AH24),"",SUM(AH25:AH26))</f>
        <v>0</v>
      </c>
      <c r="AI27" s="35" t="s">
        <v>20</v>
      </c>
      <c r="AJ27" s="36">
        <f>IF(ISBLANK(AH24),"",SUM(AJ25:AJ26))</f>
        <v>2</v>
      </c>
      <c r="AK27" s="34" t="str">
        <f>IF(ISBLANK(AK24),"",SUM(AK25:AK26))</f>
        <v/>
      </c>
      <c r="AL27" s="35" t="s">
        <v>20</v>
      </c>
      <c r="AM27" s="36" t="str">
        <f>IF(ISBLANK(AK24),"",SUM(AM25:AM26))</f>
        <v/>
      </c>
      <c r="AN27" s="31"/>
      <c r="AO27" s="32"/>
      <c r="AP27" s="32"/>
      <c r="AQ27" s="32"/>
      <c r="AR27" s="32"/>
      <c r="AS27" s="33"/>
      <c r="AT27" s="34" t="str">
        <f>IF(ISBLANK(AT24),"",SUM(AT25:AT26))</f>
        <v/>
      </c>
      <c r="AU27" s="35" t="s">
        <v>20</v>
      </c>
      <c r="AV27" s="36" t="str">
        <f>IF(ISBLANK(AT24),"",SUM(AV25:AV26))</f>
        <v/>
      </c>
      <c r="AW27" s="34" t="str">
        <f>IF(ISBLANK(AW24),"",SUM(AW25:AW26))</f>
        <v/>
      </c>
      <c r="AX27" s="35" t="s">
        <v>20</v>
      </c>
      <c r="AY27" s="36" t="str">
        <f>IF(ISBLANK(AW24),"",SUM(AY25:AY26))</f>
        <v/>
      </c>
      <c r="AZ27" s="34" t="str">
        <f>IF(ISBLANK(AZ24),"",SUM(AZ25:AZ26))</f>
        <v/>
      </c>
      <c r="BA27" s="35" t="s">
        <v>20</v>
      </c>
      <c r="BB27" s="36" t="str">
        <f>IF(ISBLANK(AZ24),"",SUM(BB25:BB26))</f>
        <v/>
      </c>
      <c r="BC27" s="34" t="str">
        <f>IF(ISBLANK(BC24),"",SUM(BC25:BC26))</f>
        <v/>
      </c>
      <c r="BD27" s="35" t="s">
        <v>20</v>
      </c>
      <c r="BE27" s="36" t="str">
        <f>IF(ISBLANK(BC24),"",SUM(BE25:BE26))</f>
        <v/>
      </c>
      <c r="BF27" s="173"/>
      <c r="BG27" s="174"/>
      <c r="BH27" s="179"/>
      <c r="BI27" s="180"/>
      <c r="BJ27" s="179"/>
      <c r="BK27" s="180"/>
      <c r="BL27" s="179"/>
      <c r="BM27" s="180"/>
      <c r="BN27" s="179"/>
      <c r="BO27" s="180"/>
      <c r="BP27" s="179"/>
      <c r="BQ27" s="180"/>
      <c r="BR27" s="179"/>
      <c r="BS27" s="180"/>
      <c r="BT27" s="185"/>
      <c r="BU27" s="186"/>
      <c r="BV27" s="165"/>
      <c r="BW27" s="166"/>
      <c r="BX27" s="167"/>
      <c r="BY27" s="168"/>
      <c r="CA27" s="40"/>
    </row>
    <row r="28" spans="1:79" ht="18" customHeight="1" x14ac:dyDescent="0.15">
      <c r="A28" s="193">
        <f>BV28</f>
        <v>6</v>
      </c>
      <c r="B28" s="203">
        <v>7</v>
      </c>
      <c r="C28" s="194" t="s">
        <v>38</v>
      </c>
      <c r="D28" s="195"/>
      <c r="E28" s="195"/>
      <c r="F28" s="195"/>
      <c r="G28" s="195"/>
      <c r="H28" s="195"/>
      <c r="I28" s="196"/>
      <c r="J28" s="187"/>
      <c r="K28" s="188"/>
      <c r="L28" s="189"/>
      <c r="M28" s="187"/>
      <c r="N28" s="188"/>
      <c r="O28" s="189"/>
      <c r="P28" s="190" t="s">
        <v>113</v>
      </c>
      <c r="Q28" s="191"/>
      <c r="R28" s="192"/>
      <c r="S28" s="187"/>
      <c r="T28" s="188"/>
      <c r="U28" s="189"/>
      <c r="V28" s="187"/>
      <c r="W28" s="188"/>
      <c r="X28" s="189"/>
      <c r="Y28" s="187"/>
      <c r="Z28" s="188"/>
      <c r="AA28" s="189"/>
      <c r="AB28" s="190" t="s">
        <v>113</v>
      </c>
      <c r="AC28" s="191"/>
      <c r="AD28" s="192"/>
      <c r="AE28" s="187"/>
      <c r="AF28" s="188"/>
      <c r="AG28" s="189"/>
      <c r="AH28" s="187"/>
      <c r="AI28" s="188"/>
      <c r="AJ28" s="189"/>
      <c r="AK28" s="187"/>
      <c r="AL28" s="188"/>
      <c r="AM28" s="189"/>
      <c r="AN28" s="187"/>
      <c r="AO28" s="188"/>
      <c r="AP28" s="189"/>
      <c r="AQ28" s="187"/>
      <c r="AR28" s="188"/>
      <c r="AS28" s="189"/>
      <c r="AT28" s="20"/>
      <c r="AU28" s="21"/>
      <c r="AV28" s="21"/>
      <c r="AW28" s="21"/>
      <c r="AX28" s="21"/>
      <c r="AY28" s="22"/>
      <c r="AZ28" s="190" t="s">
        <v>93</v>
      </c>
      <c r="BA28" s="191"/>
      <c r="BB28" s="192"/>
      <c r="BC28" s="187"/>
      <c r="BD28" s="188"/>
      <c r="BE28" s="189"/>
      <c r="BF28" s="169">
        <f>SUM(BH28:BM31)</f>
        <v>3</v>
      </c>
      <c r="BG28" s="170"/>
      <c r="BH28" s="175">
        <f>COUNTIF(J28:BE28,"○")</f>
        <v>1</v>
      </c>
      <c r="BI28" s="176"/>
      <c r="BJ28" s="175">
        <f>COUNTIF(J28:BE28,"△")</f>
        <v>0</v>
      </c>
      <c r="BK28" s="176"/>
      <c r="BL28" s="175">
        <f>COUNTIF(J28:BE28,"●")</f>
        <v>2</v>
      </c>
      <c r="BM28" s="176"/>
      <c r="BN28" s="175">
        <f>BH28*3+BJ28*1</f>
        <v>3</v>
      </c>
      <c r="BO28" s="176"/>
      <c r="BP28" s="175">
        <f>SUM(J31,P31,V31,AB31,M31,S31,Y31,AE31,AH31,AK31,AZ31,BC31,AN31,AQ31,AT31,AW31)</f>
        <v>1</v>
      </c>
      <c r="BQ28" s="176"/>
      <c r="BR28" s="175">
        <f>SUM(L31,R31,X31,AD31,O31,U31,AA31,AG31,AJ31,AM31,BB31,BE31,AP31,AS31,AV31,AY31)</f>
        <v>4</v>
      </c>
      <c r="BS28" s="176"/>
      <c r="BT28" s="181">
        <f>BP28-BR28</f>
        <v>-3</v>
      </c>
      <c r="BU28" s="182"/>
      <c r="BV28" s="159">
        <f>IF(ISBLANK(B28),"",RANK(BY28,$BY$4:$BY$35) )</f>
        <v>6</v>
      </c>
      <c r="BW28" s="160"/>
      <c r="BX28" s="161"/>
      <c r="BY28" s="168">
        <f>BN28*10000+BT28*100+BP28</f>
        <v>29701</v>
      </c>
      <c r="CA28" s="40"/>
    </row>
    <row r="29" spans="1:79" ht="10.5" customHeight="1" x14ac:dyDescent="0.15">
      <c r="A29" s="193"/>
      <c r="B29" s="203"/>
      <c r="C29" s="197"/>
      <c r="D29" s="198"/>
      <c r="E29" s="198"/>
      <c r="F29" s="198"/>
      <c r="G29" s="198"/>
      <c r="H29" s="198"/>
      <c r="I29" s="199"/>
      <c r="J29" s="37" t="str">
        <f>IF(ISBLANK(J28),"",AV5)</f>
        <v/>
      </c>
      <c r="K29" s="27" t="s">
        <v>18</v>
      </c>
      <c r="L29" s="38" t="str">
        <f>IF(ISBLANK(J28),"",AT5)</f>
        <v/>
      </c>
      <c r="M29" s="37" t="str">
        <f>IF(ISBLANK(M28),"",AY5)</f>
        <v/>
      </c>
      <c r="N29" s="27" t="s">
        <v>18</v>
      </c>
      <c r="O29" s="38" t="str">
        <f>IF(ISBLANK(M28),"",AW5)</f>
        <v/>
      </c>
      <c r="P29" s="37">
        <f>IF(ISBLANK(P28),"",AV9)</f>
        <v>0</v>
      </c>
      <c r="Q29" s="27" t="s">
        <v>18</v>
      </c>
      <c r="R29" s="38">
        <f>IF(ISBLANK(P28),"",AT9)</f>
        <v>0</v>
      </c>
      <c r="S29" s="37" t="str">
        <f>IF(ISBLANK(S28),"",AY9)</f>
        <v/>
      </c>
      <c r="T29" s="27" t="s">
        <v>18</v>
      </c>
      <c r="U29" s="38" t="str">
        <f>IF(ISBLANK(S28),"",AW9)</f>
        <v/>
      </c>
      <c r="V29" s="37" t="str">
        <f>IF(ISBLANK(V28),"",AV13)</f>
        <v/>
      </c>
      <c r="W29" s="27" t="s">
        <v>18</v>
      </c>
      <c r="X29" s="38" t="str">
        <f>IF(ISBLANK(V28),"",AT13)</f>
        <v/>
      </c>
      <c r="Y29" s="37" t="str">
        <f>IF(ISBLANK(Y28),"",BB13)</f>
        <v/>
      </c>
      <c r="Z29" s="27" t="s">
        <v>18</v>
      </c>
      <c r="AA29" s="38" t="str">
        <f>IF(ISBLANK(Y28),"",AT17)</f>
        <v/>
      </c>
      <c r="AB29" s="37">
        <f>IF(ISBLANK(AB28),"",AV17)</f>
        <v>0</v>
      </c>
      <c r="AC29" s="27" t="s">
        <v>18</v>
      </c>
      <c r="AD29" s="38">
        <f>IF(ISBLANK(AB28),"",AT17)</f>
        <v>0</v>
      </c>
      <c r="AE29" s="37" t="str">
        <f>IF(ISBLANK(AE28),"",AY17)</f>
        <v/>
      </c>
      <c r="AF29" s="27" t="s">
        <v>18</v>
      </c>
      <c r="AG29" s="38" t="str">
        <f>IF(ISBLANK(AE28),"",AW17)</f>
        <v/>
      </c>
      <c r="AH29" s="37" t="str">
        <f>IF(ISBLANK(AH28),"",AV21)</f>
        <v/>
      </c>
      <c r="AI29" s="27" t="s">
        <v>18</v>
      </c>
      <c r="AJ29" s="38" t="str">
        <f>IF(ISBLANK(AH28),"",AT21)</f>
        <v/>
      </c>
      <c r="AK29" s="37" t="str">
        <f>IF(ISBLANK(AK28),"",AY21)</f>
        <v/>
      </c>
      <c r="AL29" s="27" t="s">
        <v>18</v>
      </c>
      <c r="AM29" s="38" t="str">
        <f>IF(ISBLANK(AK28),"",AW21)</f>
        <v/>
      </c>
      <c r="AN29" s="37" t="str">
        <f>IF(ISBLANK(AN28),"",AV25)</f>
        <v/>
      </c>
      <c r="AO29" s="27" t="s">
        <v>18</v>
      </c>
      <c r="AP29" s="38" t="str">
        <f>IF(ISBLANK(AN28),"",AT25)</f>
        <v/>
      </c>
      <c r="AQ29" s="37" t="str">
        <f>IF(ISBLANK(AQ28),"",AY25)</f>
        <v/>
      </c>
      <c r="AR29" s="27" t="s">
        <v>18</v>
      </c>
      <c r="AS29" s="38" t="str">
        <f>IF(ISBLANK(AQ28),"",AW25)</f>
        <v/>
      </c>
      <c r="AT29" s="23"/>
      <c r="AU29" s="24"/>
      <c r="AV29" s="24"/>
      <c r="AW29" s="24"/>
      <c r="AX29" s="24"/>
      <c r="AY29" s="25"/>
      <c r="AZ29" s="109">
        <f>IF(ISBLANK(AZ28),"",)</f>
        <v>0</v>
      </c>
      <c r="BA29" s="110" t="s">
        <v>18</v>
      </c>
      <c r="BB29" s="111">
        <f>IF(ISBLANK(AZ28),"",)</f>
        <v>0</v>
      </c>
      <c r="BC29" s="109" t="str">
        <f>IF(ISBLANK(BC28),"",)</f>
        <v/>
      </c>
      <c r="BD29" s="110" t="s">
        <v>18</v>
      </c>
      <c r="BE29" s="111" t="str">
        <f>IF(ISBLANK(BC28),"",)</f>
        <v/>
      </c>
      <c r="BF29" s="171"/>
      <c r="BG29" s="172"/>
      <c r="BH29" s="177"/>
      <c r="BI29" s="178"/>
      <c r="BJ29" s="177"/>
      <c r="BK29" s="178"/>
      <c r="BL29" s="177"/>
      <c r="BM29" s="178"/>
      <c r="BN29" s="177"/>
      <c r="BO29" s="178"/>
      <c r="BP29" s="177"/>
      <c r="BQ29" s="178"/>
      <c r="BR29" s="177"/>
      <c r="BS29" s="178"/>
      <c r="BT29" s="183"/>
      <c r="BU29" s="184"/>
      <c r="BV29" s="162"/>
      <c r="BW29" s="163"/>
      <c r="BX29" s="164"/>
      <c r="BY29" s="168"/>
      <c r="CA29" s="40"/>
    </row>
    <row r="30" spans="1:79" ht="10.5" customHeight="1" x14ac:dyDescent="0.15">
      <c r="A30" s="193"/>
      <c r="B30" s="203"/>
      <c r="C30" s="197"/>
      <c r="D30" s="198"/>
      <c r="E30" s="198"/>
      <c r="F30" s="198"/>
      <c r="G30" s="198"/>
      <c r="H30" s="198"/>
      <c r="I30" s="199"/>
      <c r="J30" s="37" t="str">
        <f>IF(ISBLANK(J28),"",AV6)</f>
        <v/>
      </c>
      <c r="K30" s="27" t="s">
        <v>19</v>
      </c>
      <c r="L30" s="38" t="str">
        <f>IF(ISBLANK(J28),"",AT6)</f>
        <v/>
      </c>
      <c r="M30" s="37" t="str">
        <f>IF(ISBLANK(M28),"",AY6)</f>
        <v/>
      </c>
      <c r="N30" s="27" t="s">
        <v>19</v>
      </c>
      <c r="O30" s="38" t="str">
        <f>IF(ISBLANK(M28),"",AW6)</f>
        <v/>
      </c>
      <c r="P30" s="37">
        <f>IF(ISBLANK(P28),"",AV10)</f>
        <v>0</v>
      </c>
      <c r="Q30" s="27" t="s">
        <v>19</v>
      </c>
      <c r="R30" s="38">
        <f>IF(ISBLANK(P28),"",AT10)</f>
        <v>2</v>
      </c>
      <c r="S30" s="37" t="str">
        <f>IF(ISBLANK(S28),"",AY10)</f>
        <v/>
      </c>
      <c r="T30" s="27" t="s">
        <v>19</v>
      </c>
      <c r="U30" s="38" t="str">
        <f>IF(ISBLANK(S28),"",AW10)</f>
        <v/>
      </c>
      <c r="V30" s="37" t="str">
        <f>IF(ISBLANK(V28),"",AV14)</f>
        <v/>
      </c>
      <c r="W30" s="27" t="s">
        <v>19</v>
      </c>
      <c r="X30" s="38" t="str">
        <f>IF(ISBLANK(V28),"",AT14)</f>
        <v/>
      </c>
      <c r="Y30" s="37" t="str">
        <f>IF(ISBLANK(Y28),"",AV18)</f>
        <v/>
      </c>
      <c r="Z30" s="27" t="s">
        <v>19</v>
      </c>
      <c r="AA30" s="38" t="str">
        <f>IF(ISBLANK(Y28),"",AT18)</f>
        <v/>
      </c>
      <c r="AB30" s="37">
        <f>IF(ISBLANK(AB28),"",AV18)</f>
        <v>0</v>
      </c>
      <c r="AC30" s="27" t="s">
        <v>19</v>
      </c>
      <c r="AD30" s="38">
        <f>IF(ISBLANK(AB28),"",AT18)</f>
        <v>2</v>
      </c>
      <c r="AE30" s="37" t="str">
        <f>IF(ISBLANK(AE28),"",AY18)</f>
        <v/>
      </c>
      <c r="AF30" s="27" t="s">
        <v>19</v>
      </c>
      <c r="AG30" s="38" t="str">
        <f>IF(ISBLANK(AE28),"",AW18)</f>
        <v/>
      </c>
      <c r="AH30" s="37" t="str">
        <f>IF(ISBLANK(AH28),"",AV22)</f>
        <v/>
      </c>
      <c r="AI30" s="27" t="s">
        <v>19</v>
      </c>
      <c r="AJ30" s="38" t="str">
        <f>IF(ISBLANK(AH28),"",AT22)</f>
        <v/>
      </c>
      <c r="AK30" s="37" t="str">
        <f>IF(ISBLANK(AK28),"",AY22)</f>
        <v/>
      </c>
      <c r="AL30" s="27" t="s">
        <v>19</v>
      </c>
      <c r="AM30" s="38" t="str">
        <f>IF(ISBLANK(AK28),"",AW22)</f>
        <v/>
      </c>
      <c r="AN30" s="37" t="str">
        <f>IF(ISBLANK(AN28),"",AV26)</f>
        <v/>
      </c>
      <c r="AO30" s="27" t="s">
        <v>19</v>
      </c>
      <c r="AP30" s="38" t="str">
        <f>IF(ISBLANK(AN28),"",AT26)</f>
        <v/>
      </c>
      <c r="AQ30" s="37" t="str">
        <f>IF(ISBLANK(AQ28),"",AY26)</f>
        <v/>
      </c>
      <c r="AR30" s="27" t="s">
        <v>19</v>
      </c>
      <c r="AS30" s="38" t="str">
        <f>IF(ISBLANK(AQ28),"",AW26)</f>
        <v/>
      </c>
      <c r="AT30" s="23"/>
      <c r="AU30" s="24"/>
      <c r="AV30" s="24"/>
      <c r="AW30" s="24"/>
      <c r="AX30" s="24"/>
      <c r="AY30" s="25"/>
      <c r="AZ30" s="109">
        <v>1</v>
      </c>
      <c r="BA30" s="110" t="s">
        <v>19</v>
      </c>
      <c r="BB30" s="111">
        <f>IF(ISBLANK(AZ28),"",)</f>
        <v>0</v>
      </c>
      <c r="BC30" s="109" t="str">
        <f>IF(ISBLANK(BC28),"",)</f>
        <v/>
      </c>
      <c r="BD30" s="110" t="s">
        <v>19</v>
      </c>
      <c r="BE30" s="111" t="str">
        <f>IF(ISBLANK(BC28),"",)</f>
        <v/>
      </c>
      <c r="BF30" s="171"/>
      <c r="BG30" s="172"/>
      <c r="BH30" s="177"/>
      <c r="BI30" s="178"/>
      <c r="BJ30" s="177"/>
      <c r="BK30" s="178"/>
      <c r="BL30" s="177"/>
      <c r="BM30" s="178"/>
      <c r="BN30" s="177"/>
      <c r="BO30" s="178"/>
      <c r="BP30" s="177"/>
      <c r="BQ30" s="178"/>
      <c r="BR30" s="177"/>
      <c r="BS30" s="178"/>
      <c r="BT30" s="183"/>
      <c r="BU30" s="184"/>
      <c r="BV30" s="162"/>
      <c r="BW30" s="163"/>
      <c r="BX30" s="164"/>
      <c r="BY30" s="168"/>
      <c r="CA30" s="40"/>
    </row>
    <row r="31" spans="1:79" ht="10.5" customHeight="1" x14ac:dyDescent="0.15">
      <c r="A31" s="193"/>
      <c r="B31" s="203"/>
      <c r="C31" s="200"/>
      <c r="D31" s="201"/>
      <c r="E31" s="201"/>
      <c r="F31" s="201"/>
      <c r="G31" s="201"/>
      <c r="H31" s="201"/>
      <c r="I31" s="202"/>
      <c r="J31" s="34" t="str">
        <f>IF(ISBLANK(J28),"",SUM(J29:J30))</f>
        <v/>
      </c>
      <c r="K31" s="35" t="s">
        <v>20</v>
      </c>
      <c r="L31" s="36" t="str">
        <f>IF(ISBLANK(J28),"",SUM(L29:L30))</f>
        <v/>
      </c>
      <c r="M31" s="34" t="str">
        <f>IF(ISBLANK(M28),"",SUM(M29:M30))</f>
        <v/>
      </c>
      <c r="N31" s="35" t="s">
        <v>20</v>
      </c>
      <c r="O31" s="36" t="str">
        <f>IF(ISBLANK(M28),"",SUM(O29:O30))</f>
        <v/>
      </c>
      <c r="P31" s="34">
        <f>IF(ISBLANK(P28),"",SUM(P29:P30))</f>
        <v>0</v>
      </c>
      <c r="Q31" s="35" t="s">
        <v>20</v>
      </c>
      <c r="R31" s="36">
        <f>IF(ISBLANK(P28),"",SUM(R29:R30))</f>
        <v>2</v>
      </c>
      <c r="S31" s="34" t="str">
        <f>IF(ISBLANK(S28),"",SUM(S29:S30))</f>
        <v/>
      </c>
      <c r="T31" s="35" t="s">
        <v>20</v>
      </c>
      <c r="U31" s="36" t="str">
        <f>IF(ISBLANK(S28),"",SUM(U29:U30))</f>
        <v/>
      </c>
      <c r="V31" s="34" t="str">
        <f>IF(ISBLANK(V28),"",SUM(V29:V30))</f>
        <v/>
      </c>
      <c r="W31" s="35" t="s">
        <v>20</v>
      </c>
      <c r="X31" s="36" t="str">
        <f>IF(ISBLANK(V28),"",SUM(X29:X30))</f>
        <v/>
      </c>
      <c r="Y31" s="139" t="str">
        <f>IF(ISBLANK(Y28),"",SUM(Y29:Y30))</f>
        <v/>
      </c>
      <c r="Z31" s="35" t="s">
        <v>20</v>
      </c>
      <c r="AA31" s="36" t="str">
        <f>IF(ISBLANK(Y28),"",SUM(AA29:AA30))</f>
        <v/>
      </c>
      <c r="AB31" s="34">
        <f>IF(ISBLANK(AB28),"",SUM(AB29:AB30))</f>
        <v>0</v>
      </c>
      <c r="AC31" s="35" t="s">
        <v>20</v>
      </c>
      <c r="AD31" s="36">
        <f>IF(ISBLANK(AB28),"",SUM(AD29:AD30))</f>
        <v>2</v>
      </c>
      <c r="AE31" s="34" t="str">
        <f>IF(ISBLANK(AE28),"",SUM(AE29:AE30))</f>
        <v/>
      </c>
      <c r="AF31" s="35" t="s">
        <v>20</v>
      </c>
      <c r="AG31" s="36" t="str">
        <f>IF(ISBLANK(AE28),"",SUM(AG29:AG30))</f>
        <v/>
      </c>
      <c r="AH31" s="34" t="str">
        <f>IF(ISBLANK(AH28),"",SUM(AH29:AH30))</f>
        <v/>
      </c>
      <c r="AI31" s="35" t="s">
        <v>20</v>
      </c>
      <c r="AJ31" s="36" t="str">
        <f>IF(ISBLANK(AH28),"",SUM(AJ29:AJ30))</f>
        <v/>
      </c>
      <c r="AK31" s="34" t="str">
        <f>IF(ISBLANK(AK28),"",SUM(AK29:AK30))</f>
        <v/>
      </c>
      <c r="AL31" s="35" t="s">
        <v>20</v>
      </c>
      <c r="AM31" s="36" t="str">
        <f>IF(ISBLANK(AK28),"",SUM(AM29:AM30))</f>
        <v/>
      </c>
      <c r="AN31" s="34" t="str">
        <f>IF(ISBLANK(AN28),"",SUM(AN29:AN30))</f>
        <v/>
      </c>
      <c r="AO31" s="35" t="s">
        <v>20</v>
      </c>
      <c r="AP31" s="36" t="str">
        <f>IF(ISBLANK(AN28),"",SUM(AP29:AP30))</f>
        <v/>
      </c>
      <c r="AQ31" s="34" t="str">
        <f>IF(ISBLANK(AQ28),"",SUM(AQ29:AQ30))</f>
        <v/>
      </c>
      <c r="AR31" s="35" t="s">
        <v>20</v>
      </c>
      <c r="AS31" s="36" t="str">
        <f>IF(ISBLANK(AQ28),"",SUM(AS29:AS30))</f>
        <v/>
      </c>
      <c r="AT31" s="31"/>
      <c r="AU31" s="32"/>
      <c r="AV31" s="32"/>
      <c r="AW31" s="32"/>
      <c r="AX31" s="32"/>
      <c r="AY31" s="33"/>
      <c r="AZ31" s="34">
        <f>IF(ISBLANK(AZ28),"",SUM(AZ29:AZ30))</f>
        <v>1</v>
      </c>
      <c r="BA31" s="35" t="s">
        <v>20</v>
      </c>
      <c r="BB31" s="36">
        <f>IF(ISBLANK(AZ28),"",SUM(BB29:BB30))</f>
        <v>0</v>
      </c>
      <c r="BC31" s="34" t="str">
        <f>IF(ISBLANK(BC28),"",SUM(BC29:BC30))</f>
        <v/>
      </c>
      <c r="BD31" s="35" t="s">
        <v>20</v>
      </c>
      <c r="BE31" s="36" t="str">
        <f>IF(ISBLANK(BC28),"",SUM(BE29:BE30))</f>
        <v/>
      </c>
      <c r="BF31" s="173"/>
      <c r="BG31" s="174"/>
      <c r="BH31" s="179"/>
      <c r="BI31" s="180"/>
      <c r="BJ31" s="179"/>
      <c r="BK31" s="180"/>
      <c r="BL31" s="179"/>
      <c r="BM31" s="180"/>
      <c r="BN31" s="179"/>
      <c r="BO31" s="180"/>
      <c r="BP31" s="179"/>
      <c r="BQ31" s="180"/>
      <c r="BR31" s="179"/>
      <c r="BS31" s="180"/>
      <c r="BT31" s="185"/>
      <c r="BU31" s="186"/>
      <c r="BV31" s="165"/>
      <c r="BW31" s="166"/>
      <c r="BX31" s="167"/>
      <c r="BY31" s="168"/>
      <c r="CA31" s="40"/>
    </row>
    <row r="32" spans="1:79" ht="18" customHeight="1" x14ac:dyDescent="0.15">
      <c r="A32" s="193">
        <f>BV32</f>
        <v>2</v>
      </c>
      <c r="B32" s="193">
        <v>8</v>
      </c>
      <c r="C32" s="194" t="s">
        <v>39</v>
      </c>
      <c r="D32" s="195"/>
      <c r="E32" s="195"/>
      <c r="F32" s="195"/>
      <c r="G32" s="195"/>
      <c r="H32" s="195"/>
      <c r="I32" s="196"/>
      <c r="J32" s="187" t="s">
        <v>93</v>
      </c>
      <c r="K32" s="188"/>
      <c r="L32" s="189"/>
      <c r="M32" s="187"/>
      <c r="N32" s="188"/>
      <c r="O32" s="189"/>
      <c r="P32" s="187"/>
      <c r="Q32" s="188"/>
      <c r="R32" s="189"/>
      <c r="S32" s="187"/>
      <c r="T32" s="188"/>
      <c r="U32" s="189"/>
      <c r="V32" s="190"/>
      <c r="W32" s="191"/>
      <c r="X32" s="192"/>
      <c r="Y32" s="187"/>
      <c r="Z32" s="188"/>
      <c r="AA32" s="189"/>
      <c r="AB32" s="187" t="s">
        <v>93</v>
      </c>
      <c r="AC32" s="188"/>
      <c r="AD32" s="189"/>
      <c r="AE32" s="187"/>
      <c r="AF32" s="188"/>
      <c r="AG32" s="189"/>
      <c r="AH32" s="187" t="s">
        <v>93</v>
      </c>
      <c r="AI32" s="188"/>
      <c r="AJ32" s="188"/>
      <c r="AK32" s="187"/>
      <c r="AL32" s="188"/>
      <c r="AM32" s="188"/>
      <c r="AN32" s="187"/>
      <c r="AO32" s="188"/>
      <c r="AP32" s="188"/>
      <c r="AQ32" s="187"/>
      <c r="AR32" s="188"/>
      <c r="AS32" s="188"/>
      <c r="AT32" s="187" t="s">
        <v>113</v>
      </c>
      <c r="AU32" s="188"/>
      <c r="AV32" s="188"/>
      <c r="AW32" s="187"/>
      <c r="AX32" s="188"/>
      <c r="AY32" s="188"/>
      <c r="AZ32" s="20"/>
      <c r="BA32" s="21"/>
      <c r="BB32" s="21"/>
      <c r="BC32" s="21"/>
      <c r="BD32" s="21"/>
      <c r="BE32" s="22"/>
      <c r="BF32" s="169">
        <f>SUM(BH32:BM35)</f>
        <v>4</v>
      </c>
      <c r="BG32" s="170"/>
      <c r="BH32" s="175">
        <f>COUNTIF(J32:BE32,"○")</f>
        <v>3</v>
      </c>
      <c r="BI32" s="176"/>
      <c r="BJ32" s="175">
        <f>COUNTIF(J32:BE32,"△")</f>
        <v>0</v>
      </c>
      <c r="BK32" s="176"/>
      <c r="BL32" s="175">
        <f>COUNTIF(J32:BE32,"●")</f>
        <v>1</v>
      </c>
      <c r="BM32" s="176"/>
      <c r="BN32" s="175">
        <f>BH32*3+BJ32*1</f>
        <v>9</v>
      </c>
      <c r="BO32" s="176"/>
      <c r="BP32" s="175">
        <f>SUM(J35,P35,V35,AB35,M35,S35,Y35,AE35,AH35,AK35,AZ35,BC35,AN35,AQ35,AT35,AW35)</f>
        <v>11</v>
      </c>
      <c r="BQ32" s="176"/>
      <c r="BR32" s="175">
        <f>SUM(L35,R35,X35,AD35,O35,U35,AA35,AG35,AJ35,AM35,BB35,BE35,AP35,AS35,AV35,AY35)</f>
        <v>2</v>
      </c>
      <c r="BS32" s="176"/>
      <c r="BT32" s="181">
        <f>BP32-BR32</f>
        <v>9</v>
      </c>
      <c r="BU32" s="182"/>
      <c r="BV32" s="159">
        <f>IF(ISBLANK(B32),"",RANK(BY32,$BY$4:$BY$35) )</f>
        <v>2</v>
      </c>
      <c r="BW32" s="160"/>
      <c r="BX32" s="161"/>
      <c r="BY32" s="168">
        <f>BN32*10000+BT32*100+BP32</f>
        <v>90911</v>
      </c>
      <c r="CA32" s="40"/>
    </row>
    <row r="33" spans="1:82" ht="10.5" customHeight="1" x14ac:dyDescent="0.15">
      <c r="A33" s="193"/>
      <c r="B33" s="193"/>
      <c r="C33" s="197"/>
      <c r="D33" s="198"/>
      <c r="E33" s="198"/>
      <c r="F33" s="198"/>
      <c r="G33" s="198"/>
      <c r="H33" s="198"/>
      <c r="I33" s="199"/>
      <c r="J33" s="37">
        <f>IF(ISBLANK(J32),"",BB5)</f>
        <v>0</v>
      </c>
      <c r="K33" s="27" t="s">
        <v>18</v>
      </c>
      <c r="L33" s="38">
        <f>IF(ISBLANK(J32),"",AZ5)</f>
        <v>1</v>
      </c>
      <c r="M33" s="37" t="str">
        <f>IF(ISBLANK(M32),"",BE5)</f>
        <v/>
      </c>
      <c r="N33" s="27" t="s">
        <v>18</v>
      </c>
      <c r="O33" s="38" t="str">
        <f>IF(ISBLANK(M32),"",BC5)</f>
        <v/>
      </c>
      <c r="P33" s="37" t="str">
        <f>IF(ISBLANK(P32),"",BB9)</f>
        <v/>
      </c>
      <c r="Q33" s="27" t="s">
        <v>18</v>
      </c>
      <c r="R33" s="38" t="str">
        <f>IF(ISBLANK(P32),"",AZ9)</f>
        <v/>
      </c>
      <c r="S33" s="37" t="str">
        <f>IF(ISBLANK(S32),"",BE9)</f>
        <v/>
      </c>
      <c r="T33" s="27" t="s">
        <v>18</v>
      </c>
      <c r="U33" s="38" t="str">
        <f>IF(ISBLANK(S32),"",BC9)</f>
        <v/>
      </c>
      <c r="V33" s="37" t="str">
        <f>IF(ISBLANK(V32),"",BB13)</f>
        <v/>
      </c>
      <c r="W33" s="27" t="s">
        <v>18</v>
      </c>
      <c r="X33" s="38" t="str">
        <f>IF(ISBLANK(V32),"",AZ13)</f>
        <v/>
      </c>
      <c r="Y33" s="37" t="str">
        <f>IF(ISBLANK(Y32),"",BE13)</f>
        <v/>
      </c>
      <c r="Z33" s="27" t="s">
        <v>18</v>
      </c>
      <c r="AA33" s="38" t="str">
        <f>IF(ISBLANK(Y32),"",BC13)</f>
        <v/>
      </c>
      <c r="AB33" s="37">
        <f>IF(ISBLANK(AB32),"",BB17)</f>
        <v>1</v>
      </c>
      <c r="AC33" s="27" t="s">
        <v>18</v>
      </c>
      <c r="AD33" s="38">
        <f>IF(ISBLANK(AB32),"",AZ17)</f>
        <v>0</v>
      </c>
      <c r="AE33" s="37" t="str">
        <f>IF(ISBLANK(AE32),"",BE17)</f>
        <v/>
      </c>
      <c r="AF33" s="27" t="s">
        <v>18</v>
      </c>
      <c r="AG33" s="38" t="str">
        <f>IF(ISBLANK(AE32),"",BC17)</f>
        <v/>
      </c>
      <c r="AH33" s="37">
        <f>IF(ISBLANK(AH32),"",BB21)</f>
        <v>3</v>
      </c>
      <c r="AI33" s="27" t="s">
        <v>18</v>
      </c>
      <c r="AJ33" s="38">
        <f>IF(ISBLANK(AH32),"",AZ21)</f>
        <v>0</v>
      </c>
      <c r="AK33" s="37" t="str">
        <f>IF(ISBLANK(AK32),"",BE21)</f>
        <v/>
      </c>
      <c r="AL33" s="27" t="s">
        <v>18</v>
      </c>
      <c r="AM33" s="38" t="str">
        <f>IF(ISBLANK(AK32),"",BC21)</f>
        <v/>
      </c>
      <c r="AN33" s="37" t="str">
        <f>IF(ISBLANK(AN32),"",BB25)</f>
        <v/>
      </c>
      <c r="AO33" s="27" t="s">
        <v>18</v>
      </c>
      <c r="AP33" s="38" t="str">
        <f>IF(ISBLANK(AN32),"",AZ25)</f>
        <v/>
      </c>
      <c r="AQ33" s="37" t="str">
        <f>IF(ISBLANK(AQ32),"",BE25)</f>
        <v/>
      </c>
      <c r="AR33" s="27" t="s">
        <v>18</v>
      </c>
      <c r="AS33" s="38" t="str">
        <f>IF(ISBLANK(AQ32),"",BC25)</f>
        <v/>
      </c>
      <c r="AT33" s="37">
        <f>IF(ISBLANK(AT32),"",BB29)</f>
        <v>0</v>
      </c>
      <c r="AU33" s="27" t="s">
        <v>18</v>
      </c>
      <c r="AV33" s="38">
        <f>IF(ISBLANK(AT32),"",AZ29)</f>
        <v>0</v>
      </c>
      <c r="AW33" s="37" t="str">
        <f>IF(ISBLANK(AW32),"",BE29)</f>
        <v/>
      </c>
      <c r="AX33" s="27" t="s">
        <v>18</v>
      </c>
      <c r="AY33" s="38" t="str">
        <f>IF(ISBLANK(AW32),"",BC29)</f>
        <v/>
      </c>
      <c r="AZ33" s="23"/>
      <c r="BA33" s="24"/>
      <c r="BB33" s="24"/>
      <c r="BC33" s="24"/>
      <c r="BD33" s="24"/>
      <c r="BE33" s="25"/>
      <c r="BF33" s="171"/>
      <c r="BG33" s="172"/>
      <c r="BH33" s="177"/>
      <c r="BI33" s="178"/>
      <c r="BJ33" s="177"/>
      <c r="BK33" s="178"/>
      <c r="BL33" s="177"/>
      <c r="BM33" s="178"/>
      <c r="BN33" s="177"/>
      <c r="BO33" s="178"/>
      <c r="BP33" s="177"/>
      <c r="BQ33" s="178"/>
      <c r="BR33" s="177"/>
      <c r="BS33" s="178"/>
      <c r="BT33" s="183"/>
      <c r="BU33" s="184"/>
      <c r="BV33" s="162"/>
      <c r="BW33" s="163"/>
      <c r="BX33" s="164"/>
      <c r="BY33" s="168"/>
      <c r="CA33" s="40"/>
    </row>
    <row r="34" spans="1:82" ht="10.5" customHeight="1" x14ac:dyDescent="0.15">
      <c r="A34" s="193"/>
      <c r="B34" s="193"/>
      <c r="C34" s="197"/>
      <c r="D34" s="198"/>
      <c r="E34" s="198"/>
      <c r="F34" s="198"/>
      <c r="G34" s="198"/>
      <c r="H34" s="198"/>
      <c r="I34" s="199"/>
      <c r="J34" s="37">
        <f>IF(ISBLANK(J32),"",BB6)</f>
        <v>3</v>
      </c>
      <c r="K34" s="27" t="s">
        <v>19</v>
      </c>
      <c r="L34" s="38">
        <f>IF(ISBLANK(J32),"",AZ6)</f>
        <v>0</v>
      </c>
      <c r="M34" s="37" t="str">
        <f>IF(ISBLANK(M32),"",BE6)</f>
        <v/>
      </c>
      <c r="N34" s="27" t="s">
        <v>19</v>
      </c>
      <c r="O34" s="38" t="str">
        <f>IF(ISBLANK(M32),"",BC6)</f>
        <v/>
      </c>
      <c r="P34" s="37" t="str">
        <f>IF(ISBLANK(P32),"",BB10)</f>
        <v/>
      </c>
      <c r="Q34" s="27" t="s">
        <v>19</v>
      </c>
      <c r="R34" s="38" t="str">
        <f>IF(ISBLANK(P32),"",AZ10)</f>
        <v/>
      </c>
      <c r="S34" s="37" t="str">
        <f>IF(ISBLANK(S32),"",BE10)</f>
        <v/>
      </c>
      <c r="T34" s="27" t="s">
        <v>19</v>
      </c>
      <c r="U34" s="38" t="str">
        <f>IF(ISBLANK(S32),"",BC10)</f>
        <v/>
      </c>
      <c r="V34" s="37" t="str">
        <f>IF(ISBLANK(V32),"",BB14)</f>
        <v/>
      </c>
      <c r="W34" s="27" t="s">
        <v>19</v>
      </c>
      <c r="X34" s="38" t="str">
        <f>IF(ISBLANK(V32),"",AZ14)</f>
        <v/>
      </c>
      <c r="Y34" s="37" t="str">
        <f>IF(ISBLANK(Y32),"",BE14)</f>
        <v/>
      </c>
      <c r="Z34" s="27" t="s">
        <v>19</v>
      </c>
      <c r="AA34" s="38" t="str">
        <f>IF(ISBLANK(Y32),"",BC14)</f>
        <v/>
      </c>
      <c r="AB34" s="37">
        <f>IF(ISBLANK(AB32),"",BB18)</f>
        <v>3</v>
      </c>
      <c r="AC34" s="27" t="s">
        <v>19</v>
      </c>
      <c r="AD34" s="38">
        <f>IF(ISBLANK(AB32),"",AZ18)</f>
        <v>0</v>
      </c>
      <c r="AE34" s="37" t="str">
        <f>IF(ISBLANK(AE32),"",BE18)</f>
        <v/>
      </c>
      <c r="AF34" s="27" t="s">
        <v>19</v>
      </c>
      <c r="AG34" s="38" t="str">
        <f>IF(ISBLANK(AE32),"",BC18)</f>
        <v/>
      </c>
      <c r="AH34" s="37">
        <f>IF(ISBLANK(AH32),"",BB22)</f>
        <v>1</v>
      </c>
      <c r="AI34" s="27" t="s">
        <v>19</v>
      </c>
      <c r="AJ34" s="38">
        <f>IF(ISBLANK(AH32),"",AZ22)</f>
        <v>0</v>
      </c>
      <c r="AK34" s="37" t="str">
        <f>IF(ISBLANK(AK32),"",BE22)</f>
        <v/>
      </c>
      <c r="AL34" s="27" t="s">
        <v>19</v>
      </c>
      <c r="AM34" s="38" t="str">
        <f>IF(ISBLANK(AK32),"",BC22)</f>
        <v/>
      </c>
      <c r="AN34" s="37" t="str">
        <f>IF(ISBLANK(AN32),"",BB26)</f>
        <v/>
      </c>
      <c r="AO34" s="27" t="s">
        <v>19</v>
      </c>
      <c r="AP34" s="38" t="str">
        <f>IF(ISBLANK(AN32),"",AZ26)</f>
        <v/>
      </c>
      <c r="AQ34" s="37" t="str">
        <f>IF(ISBLANK(AQ32),"",BE26)</f>
        <v/>
      </c>
      <c r="AR34" s="27" t="s">
        <v>19</v>
      </c>
      <c r="AS34" s="38" t="str">
        <f>IF(ISBLANK(AQ32),"",BC26)</f>
        <v/>
      </c>
      <c r="AT34" s="37">
        <f>IF(ISBLANK(AT33),"",BB30)</f>
        <v>0</v>
      </c>
      <c r="AU34" s="27" t="s">
        <v>19</v>
      </c>
      <c r="AV34" s="38">
        <f>IF(ISBLANK(AT33),"",AZ30)</f>
        <v>1</v>
      </c>
      <c r="AW34" s="37" t="str">
        <f>IF(ISBLANK(AW32),"",BE30)</f>
        <v/>
      </c>
      <c r="AX34" s="27" t="s">
        <v>19</v>
      </c>
      <c r="AY34" s="38" t="str">
        <f>IF(ISBLANK(AW32),"",BC30)</f>
        <v/>
      </c>
      <c r="AZ34" s="23"/>
      <c r="BA34" s="24"/>
      <c r="BB34" s="24"/>
      <c r="BC34" s="24"/>
      <c r="BD34" s="24"/>
      <c r="BE34" s="25"/>
      <c r="BF34" s="171"/>
      <c r="BG34" s="172"/>
      <c r="BH34" s="177"/>
      <c r="BI34" s="178"/>
      <c r="BJ34" s="177"/>
      <c r="BK34" s="178"/>
      <c r="BL34" s="177"/>
      <c r="BM34" s="178"/>
      <c r="BN34" s="177"/>
      <c r="BO34" s="178"/>
      <c r="BP34" s="177"/>
      <c r="BQ34" s="178"/>
      <c r="BR34" s="177"/>
      <c r="BS34" s="178"/>
      <c r="BT34" s="183"/>
      <c r="BU34" s="184"/>
      <c r="BV34" s="162"/>
      <c r="BW34" s="163"/>
      <c r="BX34" s="164"/>
      <c r="BY34" s="168"/>
      <c r="CA34" s="40"/>
    </row>
    <row r="35" spans="1:82" ht="10.5" customHeight="1" x14ac:dyDescent="0.15">
      <c r="A35" s="193"/>
      <c r="B35" s="193"/>
      <c r="C35" s="200"/>
      <c r="D35" s="201"/>
      <c r="E35" s="201"/>
      <c r="F35" s="201"/>
      <c r="G35" s="201"/>
      <c r="H35" s="201"/>
      <c r="I35" s="202"/>
      <c r="J35" s="34">
        <f>IF(ISBLANK(J32),"",SUM(J33:J34))</f>
        <v>3</v>
      </c>
      <c r="K35" s="35" t="s">
        <v>20</v>
      </c>
      <c r="L35" s="36">
        <f>IF(ISBLANK(J32),"",SUM(L33:L34))</f>
        <v>1</v>
      </c>
      <c r="M35" s="34" t="str">
        <f>IF(ISBLANK(M32),"",SUM(M33:M34))</f>
        <v/>
      </c>
      <c r="N35" s="35" t="s">
        <v>20</v>
      </c>
      <c r="O35" s="36" t="str">
        <f>IF(ISBLANK(M32),"",SUM(O33:O34))</f>
        <v/>
      </c>
      <c r="P35" s="34" t="str">
        <f>IF(ISBLANK(P32),"",SUM(P33:P34))</f>
        <v/>
      </c>
      <c r="Q35" s="35" t="s">
        <v>20</v>
      </c>
      <c r="R35" s="36" t="str">
        <f>IF(ISBLANK(P32),"",SUM(R33:R34))</f>
        <v/>
      </c>
      <c r="S35" s="34" t="str">
        <f>IF(ISBLANK(S32),"",SUM(S33:S34))</f>
        <v/>
      </c>
      <c r="T35" s="35" t="s">
        <v>20</v>
      </c>
      <c r="U35" s="36" t="str">
        <f>IF(ISBLANK(S32),"",SUM(U33:U34))</f>
        <v/>
      </c>
      <c r="V35" s="34" t="str">
        <f>IF(ISBLANK(V32),"",SUM(V33:V34))</f>
        <v/>
      </c>
      <c r="W35" s="35" t="s">
        <v>20</v>
      </c>
      <c r="X35" s="36" t="str">
        <f>IF(ISBLANK(V32),"",SUM(X33:X34))</f>
        <v/>
      </c>
      <c r="Y35" s="34" t="str">
        <f>IF(ISBLANK(Y32),"",SUM(Y33:Y34))</f>
        <v/>
      </c>
      <c r="Z35" s="35" t="s">
        <v>20</v>
      </c>
      <c r="AA35" s="36" t="str">
        <f>IF(ISBLANK(Y32),"",SUM(AA33:AA34))</f>
        <v/>
      </c>
      <c r="AB35" s="34">
        <f>IF(ISBLANK(AB32),"",SUM(AB33:AB34))</f>
        <v>4</v>
      </c>
      <c r="AC35" s="35" t="s">
        <v>20</v>
      </c>
      <c r="AD35" s="36">
        <f>IF(ISBLANK(AB32),"",SUM(AD33:AD34))</f>
        <v>0</v>
      </c>
      <c r="AE35" s="34" t="str">
        <f>IF(ISBLANK(AE32),"",SUM(AE33:AE34))</f>
        <v/>
      </c>
      <c r="AF35" s="35" t="s">
        <v>20</v>
      </c>
      <c r="AG35" s="36" t="str">
        <f>IF(ISBLANK(AE32),"",SUM(AG33:AG34))</f>
        <v/>
      </c>
      <c r="AH35" s="34">
        <f>IF(ISBLANK(AH32),"",SUM(AH33:AH34))</f>
        <v>4</v>
      </c>
      <c r="AI35" s="35" t="s">
        <v>20</v>
      </c>
      <c r="AJ35" s="36">
        <f>IF(ISBLANK(AH32),"",SUM(AJ33:AJ34))</f>
        <v>0</v>
      </c>
      <c r="AK35" s="34" t="str">
        <f>IF(ISBLANK(AK32),"",SUM(AK33:AK34))</f>
        <v/>
      </c>
      <c r="AL35" s="35" t="s">
        <v>20</v>
      </c>
      <c r="AM35" s="36" t="str">
        <f>IF(ISBLANK(AK32),"",SUM(AM33:AM34))</f>
        <v/>
      </c>
      <c r="AN35" s="34" t="str">
        <f>IF(ISBLANK(AN32),"",SUM(AN33:AN34))</f>
        <v/>
      </c>
      <c r="AO35" s="35" t="s">
        <v>20</v>
      </c>
      <c r="AP35" s="36" t="str">
        <f>IF(ISBLANK(AN32),"",SUM(AP33:AP34))</f>
        <v/>
      </c>
      <c r="AQ35" s="34" t="str">
        <f>IF(ISBLANK(AQ32),"",SUM(AQ33:AQ34))</f>
        <v/>
      </c>
      <c r="AR35" s="35" t="s">
        <v>20</v>
      </c>
      <c r="AS35" s="36" t="str">
        <f>IF(ISBLANK(AQ32),"",SUM(AS33:AS34))</f>
        <v/>
      </c>
      <c r="AT35" s="34">
        <f>IF(ISBLANK(AT32),"",SUM(AT33:AT34))</f>
        <v>0</v>
      </c>
      <c r="AU35" s="35" t="s">
        <v>20</v>
      </c>
      <c r="AV35" s="36">
        <f>IF(ISBLANK(AT32),"",SUM(AV33:AV34))</f>
        <v>1</v>
      </c>
      <c r="AW35" s="34" t="str">
        <f>IF(ISBLANK(AW32),"",SUM(AW33:AW34))</f>
        <v/>
      </c>
      <c r="AX35" s="35" t="s">
        <v>20</v>
      </c>
      <c r="AY35" s="36" t="str">
        <f>IF(ISBLANK(AW32),"",SUM(AY33:AY34))</f>
        <v/>
      </c>
      <c r="AZ35" s="31"/>
      <c r="BA35" s="32"/>
      <c r="BB35" s="32"/>
      <c r="BC35" s="32"/>
      <c r="BD35" s="32"/>
      <c r="BE35" s="33"/>
      <c r="BF35" s="173"/>
      <c r="BG35" s="174"/>
      <c r="BH35" s="179"/>
      <c r="BI35" s="180"/>
      <c r="BJ35" s="179"/>
      <c r="BK35" s="180"/>
      <c r="BL35" s="179"/>
      <c r="BM35" s="180"/>
      <c r="BN35" s="179"/>
      <c r="BO35" s="180"/>
      <c r="BP35" s="179"/>
      <c r="BQ35" s="180"/>
      <c r="BR35" s="179"/>
      <c r="BS35" s="180"/>
      <c r="BT35" s="185"/>
      <c r="BU35" s="186"/>
      <c r="BV35" s="165"/>
      <c r="BW35" s="166"/>
      <c r="BX35" s="167"/>
      <c r="BY35" s="168"/>
      <c r="CA35" s="40"/>
    </row>
    <row r="36" spans="1:82" ht="10.5" customHeight="1" x14ac:dyDescent="0.15">
      <c r="B36" s="40"/>
    </row>
    <row r="37" spans="1:82" ht="10.5" customHeight="1" x14ac:dyDescent="0.15">
      <c r="A37" s="41"/>
      <c r="CA37" s="41"/>
    </row>
    <row r="38" spans="1:82" ht="19.5" customHeight="1" x14ac:dyDescent="0.15">
      <c r="C38" s="12" t="s">
        <v>33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39"/>
      <c r="AQ38" s="39"/>
      <c r="AR38" s="39"/>
      <c r="AS38" s="13"/>
      <c r="AT38" s="12"/>
      <c r="AU38" s="12"/>
      <c r="AV38" s="39"/>
      <c r="AW38" s="39"/>
      <c r="AX38" s="39"/>
      <c r="AY38" s="13"/>
      <c r="BK38" s="76"/>
      <c r="BL38" s="76"/>
      <c r="BM38" s="76"/>
      <c r="BN38" s="76"/>
      <c r="BO38" s="206" t="s">
        <v>24</v>
      </c>
      <c r="BP38" s="206"/>
      <c r="BQ38" s="206"/>
      <c r="BR38" s="206"/>
      <c r="BS38" s="231" t="str">
        <f>BJ2</f>
        <v>5月15日(月)</v>
      </c>
      <c r="BT38" s="231"/>
      <c r="BU38" s="231"/>
      <c r="BV38" s="231"/>
      <c r="BW38" s="231"/>
      <c r="BX38" s="231"/>
      <c r="BY38" s="208" t="str">
        <f>BP2</f>
        <v>第１節結果</v>
      </c>
      <c r="BZ38" s="208"/>
      <c r="CA38" s="208"/>
      <c r="CB38" s="208"/>
      <c r="CC38" s="208"/>
      <c r="CD38" s="208"/>
    </row>
    <row r="39" spans="1:82" ht="31.5" customHeight="1" x14ac:dyDescent="0.15">
      <c r="C39" s="232"/>
      <c r="D39" s="233"/>
      <c r="E39" s="233"/>
      <c r="F39" s="233"/>
      <c r="G39" s="233"/>
      <c r="H39" s="233"/>
      <c r="I39" s="234"/>
      <c r="J39" s="235" t="str">
        <f>C40</f>
        <v>亀田中</v>
      </c>
      <c r="K39" s="235"/>
      <c r="L39" s="235"/>
      <c r="M39" s="235"/>
      <c r="N39" s="235"/>
      <c r="O39" s="235"/>
      <c r="P39" s="235" t="str">
        <f>C44</f>
        <v>森・砂原中</v>
      </c>
      <c r="Q39" s="235"/>
      <c r="R39" s="235"/>
      <c r="S39" s="235"/>
      <c r="T39" s="235"/>
      <c r="U39" s="235"/>
      <c r="V39" s="235" t="str">
        <f>C48</f>
        <v>青柳中</v>
      </c>
      <c r="W39" s="235"/>
      <c r="X39" s="235"/>
      <c r="Y39" s="235"/>
      <c r="Z39" s="235"/>
      <c r="AA39" s="235"/>
      <c r="AB39" s="235" t="str">
        <f>C52</f>
        <v>ラ・サール・湯川中</v>
      </c>
      <c r="AC39" s="235"/>
      <c r="AD39" s="235"/>
      <c r="AE39" s="235"/>
      <c r="AF39" s="235"/>
      <c r="AG39" s="235"/>
      <c r="AH39" s="235" t="str">
        <f>C56</f>
        <v>北中</v>
      </c>
      <c r="AI39" s="235"/>
      <c r="AJ39" s="235"/>
      <c r="AK39" s="235"/>
      <c r="AL39" s="235"/>
      <c r="AM39" s="235"/>
      <c r="AN39" s="235" t="str">
        <f>C60</f>
        <v>バロンドール</v>
      </c>
      <c r="AO39" s="235"/>
      <c r="AP39" s="235"/>
      <c r="AQ39" s="235"/>
      <c r="AR39" s="235"/>
      <c r="AS39" s="235"/>
      <c r="AT39" s="235" t="str">
        <f>C64</f>
        <v>コラソン</v>
      </c>
      <c r="AU39" s="235"/>
      <c r="AV39" s="235"/>
      <c r="AW39" s="235"/>
      <c r="AX39" s="235"/>
      <c r="AY39" s="235"/>
      <c r="AZ39" s="226" t="s">
        <v>31</v>
      </c>
      <c r="BA39" s="227"/>
      <c r="BB39" s="222" t="s">
        <v>10</v>
      </c>
      <c r="BC39" s="223"/>
      <c r="BD39" s="222" t="s">
        <v>11</v>
      </c>
      <c r="BE39" s="223"/>
      <c r="BF39" s="222" t="s">
        <v>12</v>
      </c>
      <c r="BG39" s="223"/>
      <c r="BH39" s="222" t="s">
        <v>13</v>
      </c>
      <c r="BI39" s="223"/>
      <c r="BJ39" s="222" t="s">
        <v>14</v>
      </c>
      <c r="BK39" s="223"/>
      <c r="BL39" s="222" t="s">
        <v>15</v>
      </c>
      <c r="BM39" s="223"/>
      <c r="BN39" s="224" t="s">
        <v>16</v>
      </c>
      <c r="BO39" s="225"/>
      <c r="BP39" s="228" t="s">
        <v>17</v>
      </c>
      <c r="BQ39" s="229"/>
      <c r="BR39" s="230"/>
    </row>
    <row r="40" spans="1:82" ht="18" customHeight="1" x14ac:dyDescent="0.15">
      <c r="A40" s="193">
        <f>BP40</f>
        <v>7</v>
      </c>
      <c r="B40" s="203">
        <v>1</v>
      </c>
      <c r="C40" s="236" t="s">
        <v>63</v>
      </c>
      <c r="D40" s="237"/>
      <c r="E40" s="237"/>
      <c r="F40" s="237"/>
      <c r="G40" s="237"/>
      <c r="H40" s="237"/>
      <c r="I40" s="238"/>
      <c r="J40" s="42"/>
      <c r="K40" s="43"/>
      <c r="L40" s="43"/>
      <c r="M40" s="43"/>
      <c r="N40" s="43"/>
      <c r="O40" s="44"/>
      <c r="P40" s="190" t="s">
        <v>94</v>
      </c>
      <c r="Q40" s="204"/>
      <c r="R40" s="205"/>
      <c r="S40" s="187"/>
      <c r="T40" s="188"/>
      <c r="U40" s="189"/>
      <c r="V40" s="187" t="s">
        <v>113</v>
      </c>
      <c r="W40" s="188"/>
      <c r="X40" s="189"/>
      <c r="Y40" s="187"/>
      <c r="Z40" s="188"/>
      <c r="AA40" s="189"/>
      <c r="AB40" s="187" t="s">
        <v>113</v>
      </c>
      <c r="AC40" s="188"/>
      <c r="AD40" s="189"/>
      <c r="AE40" s="187"/>
      <c r="AF40" s="188"/>
      <c r="AG40" s="189"/>
      <c r="AH40" s="190"/>
      <c r="AI40" s="191"/>
      <c r="AJ40" s="192"/>
      <c r="AK40" s="187"/>
      <c r="AL40" s="188"/>
      <c r="AM40" s="189"/>
      <c r="AN40" s="190"/>
      <c r="AO40" s="191"/>
      <c r="AP40" s="192"/>
      <c r="AQ40" s="187"/>
      <c r="AR40" s="188"/>
      <c r="AS40" s="189"/>
      <c r="AT40" s="187"/>
      <c r="AU40" s="188"/>
      <c r="AV40" s="189"/>
      <c r="AW40" s="187"/>
      <c r="AX40" s="188"/>
      <c r="AY40" s="189"/>
      <c r="AZ40" s="169">
        <f>SUM(BB40:BG43)</f>
        <v>3</v>
      </c>
      <c r="BA40" s="170"/>
      <c r="BB40" s="175">
        <f>COUNTIF(J40:AY40,"〇")</f>
        <v>0</v>
      </c>
      <c r="BC40" s="176"/>
      <c r="BD40" s="175">
        <f>COUNTIF(J40:AY40,"△")</f>
        <v>1</v>
      </c>
      <c r="BE40" s="176"/>
      <c r="BF40" s="175">
        <f>COUNTIF(J40:AY40,"●")</f>
        <v>2</v>
      </c>
      <c r="BG40" s="176"/>
      <c r="BH40" s="175">
        <f>BB40*3+BD40*1</f>
        <v>1</v>
      </c>
      <c r="BI40" s="176"/>
      <c r="BJ40" s="175">
        <f>SUM(J43,P43,V43,AB43,M43,S43,Y43,AE43,AH43,AK43,AN43,AQ43,AT43,AW43)</f>
        <v>1</v>
      </c>
      <c r="BK40" s="176"/>
      <c r="BL40" s="175">
        <f>SUM(L43,R43,X43,AD43,O43,U43,AA43,AG43,AJ43,AM43,AP43,AS43,AV43,AY43)</f>
        <v>13</v>
      </c>
      <c r="BM40" s="176"/>
      <c r="BN40" s="181">
        <f>BJ40-BL40</f>
        <v>-12</v>
      </c>
      <c r="BO40" s="182"/>
      <c r="BP40" s="159">
        <f>IF(ISBLANK(B40),"",RANK(BS40,$BS$40:$BS$67) )</f>
        <v>7</v>
      </c>
      <c r="BQ40" s="160"/>
      <c r="BR40" s="161"/>
      <c r="BS40" s="168">
        <f>BH40*10000+BN40*100+BJ40</f>
        <v>8801</v>
      </c>
      <c r="BU40" s="40"/>
      <c r="BY40" s="168"/>
      <c r="CA40" s="40"/>
    </row>
    <row r="41" spans="1:82" ht="10.5" customHeight="1" x14ac:dyDescent="0.15">
      <c r="A41" s="193"/>
      <c r="B41" s="203"/>
      <c r="C41" s="239"/>
      <c r="D41" s="240"/>
      <c r="E41" s="240"/>
      <c r="F41" s="240"/>
      <c r="G41" s="240"/>
      <c r="H41" s="240"/>
      <c r="I41" s="241"/>
      <c r="J41" s="14"/>
      <c r="K41" s="15"/>
      <c r="L41" s="15"/>
      <c r="M41" s="15"/>
      <c r="N41" s="15"/>
      <c r="O41" s="16"/>
      <c r="P41" s="117">
        <v>0</v>
      </c>
      <c r="Q41" s="118" t="s">
        <v>18</v>
      </c>
      <c r="R41" s="119">
        <v>0</v>
      </c>
      <c r="S41" s="120"/>
      <c r="T41" s="121" t="s">
        <v>18</v>
      </c>
      <c r="U41" s="122"/>
      <c r="V41" s="120">
        <v>0</v>
      </c>
      <c r="W41" s="121" t="s">
        <v>18</v>
      </c>
      <c r="X41" s="122">
        <v>2</v>
      </c>
      <c r="Y41" s="120"/>
      <c r="Z41" s="121" t="s">
        <v>18</v>
      </c>
      <c r="AA41" s="122"/>
      <c r="AB41" s="120">
        <v>0</v>
      </c>
      <c r="AC41" s="121" t="s">
        <v>18</v>
      </c>
      <c r="AD41" s="122">
        <v>2</v>
      </c>
      <c r="AE41" s="120"/>
      <c r="AF41" s="121" t="s">
        <v>18</v>
      </c>
      <c r="AG41" s="122"/>
      <c r="AH41" s="117"/>
      <c r="AI41" s="118" t="s">
        <v>18</v>
      </c>
      <c r="AJ41" s="119"/>
      <c r="AK41" s="120"/>
      <c r="AL41" s="121" t="s">
        <v>18</v>
      </c>
      <c r="AM41" s="122"/>
      <c r="AN41" s="120"/>
      <c r="AO41" s="121" t="s">
        <v>18</v>
      </c>
      <c r="AP41" s="122"/>
      <c r="AQ41" s="120"/>
      <c r="AR41" s="121" t="s">
        <v>18</v>
      </c>
      <c r="AS41" s="122"/>
      <c r="AT41" s="120"/>
      <c r="AU41" s="121" t="s">
        <v>18</v>
      </c>
      <c r="AV41" s="122"/>
      <c r="AW41" s="120"/>
      <c r="AX41" s="121" t="s">
        <v>18</v>
      </c>
      <c r="AY41" s="122"/>
      <c r="AZ41" s="171"/>
      <c r="BA41" s="172"/>
      <c r="BB41" s="177"/>
      <c r="BC41" s="178"/>
      <c r="BD41" s="177"/>
      <c r="BE41" s="178"/>
      <c r="BF41" s="177"/>
      <c r="BG41" s="178"/>
      <c r="BH41" s="177"/>
      <c r="BI41" s="178"/>
      <c r="BJ41" s="177"/>
      <c r="BK41" s="178"/>
      <c r="BL41" s="177"/>
      <c r="BM41" s="178"/>
      <c r="BN41" s="183"/>
      <c r="BO41" s="184"/>
      <c r="BP41" s="162"/>
      <c r="BQ41" s="163"/>
      <c r="BR41" s="164"/>
      <c r="BS41" s="168"/>
      <c r="BU41" s="40"/>
      <c r="BY41" s="168"/>
      <c r="CA41" s="40"/>
    </row>
    <row r="42" spans="1:82" ht="10.5" customHeight="1" x14ac:dyDescent="0.15">
      <c r="A42" s="193"/>
      <c r="B42" s="203"/>
      <c r="C42" s="239"/>
      <c r="D42" s="240"/>
      <c r="E42" s="240"/>
      <c r="F42" s="240"/>
      <c r="G42" s="240"/>
      <c r="H42" s="240"/>
      <c r="I42" s="241"/>
      <c r="J42" s="14"/>
      <c r="K42" s="15"/>
      <c r="L42" s="15"/>
      <c r="M42" s="15"/>
      <c r="N42" s="15"/>
      <c r="O42" s="16"/>
      <c r="P42" s="123">
        <v>0</v>
      </c>
      <c r="Q42" s="118" t="s">
        <v>19</v>
      </c>
      <c r="R42" s="124">
        <v>0</v>
      </c>
      <c r="S42" s="125"/>
      <c r="T42" s="121" t="s">
        <v>19</v>
      </c>
      <c r="U42" s="126"/>
      <c r="V42" s="125">
        <v>1</v>
      </c>
      <c r="W42" s="121" t="s">
        <v>19</v>
      </c>
      <c r="X42" s="126">
        <v>5</v>
      </c>
      <c r="Y42" s="125"/>
      <c r="Z42" s="121" t="s">
        <v>19</v>
      </c>
      <c r="AA42" s="126"/>
      <c r="AB42" s="125">
        <v>0</v>
      </c>
      <c r="AC42" s="121" t="s">
        <v>19</v>
      </c>
      <c r="AD42" s="126">
        <v>4</v>
      </c>
      <c r="AE42" s="125"/>
      <c r="AF42" s="121" t="s">
        <v>19</v>
      </c>
      <c r="AG42" s="126"/>
      <c r="AH42" s="123"/>
      <c r="AI42" s="118" t="s">
        <v>19</v>
      </c>
      <c r="AJ42" s="124"/>
      <c r="AK42" s="125"/>
      <c r="AL42" s="121" t="s">
        <v>19</v>
      </c>
      <c r="AM42" s="126"/>
      <c r="AN42" s="125"/>
      <c r="AO42" s="121" t="s">
        <v>19</v>
      </c>
      <c r="AP42" s="126"/>
      <c r="AQ42" s="125"/>
      <c r="AR42" s="121" t="s">
        <v>19</v>
      </c>
      <c r="AS42" s="126"/>
      <c r="AT42" s="125"/>
      <c r="AU42" s="121" t="s">
        <v>19</v>
      </c>
      <c r="AV42" s="126"/>
      <c r="AW42" s="125"/>
      <c r="AX42" s="121" t="s">
        <v>19</v>
      </c>
      <c r="AY42" s="126"/>
      <c r="AZ42" s="171"/>
      <c r="BA42" s="172"/>
      <c r="BB42" s="177"/>
      <c r="BC42" s="178"/>
      <c r="BD42" s="177"/>
      <c r="BE42" s="178"/>
      <c r="BF42" s="177"/>
      <c r="BG42" s="178"/>
      <c r="BH42" s="177"/>
      <c r="BI42" s="178"/>
      <c r="BJ42" s="177"/>
      <c r="BK42" s="178"/>
      <c r="BL42" s="177"/>
      <c r="BM42" s="178"/>
      <c r="BN42" s="183"/>
      <c r="BO42" s="184"/>
      <c r="BP42" s="162"/>
      <c r="BQ42" s="163"/>
      <c r="BR42" s="164"/>
      <c r="BS42" s="168"/>
      <c r="BU42" s="40"/>
      <c r="BY42" s="168"/>
      <c r="CA42" s="40"/>
    </row>
    <row r="43" spans="1:82" ht="10.5" customHeight="1" x14ac:dyDescent="0.15">
      <c r="A43" s="193"/>
      <c r="B43" s="203"/>
      <c r="C43" s="242"/>
      <c r="D43" s="243"/>
      <c r="E43" s="243"/>
      <c r="F43" s="243"/>
      <c r="G43" s="243"/>
      <c r="H43" s="243"/>
      <c r="I43" s="244"/>
      <c r="J43" s="17"/>
      <c r="K43" s="18"/>
      <c r="L43" s="18"/>
      <c r="M43" s="18"/>
      <c r="N43" s="18"/>
      <c r="O43" s="19"/>
      <c r="P43" s="34">
        <f>IF(ISBLANK(P40),"",SUM(P41:P42))</f>
        <v>0</v>
      </c>
      <c r="Q43" s="35" t="s">
        <v>20</v>
      </c>
      <c r="R43" s="36">
        <f>IF(ISBLANK(P40),"",SUM(R41:R42))</f>
        <v>0</v>
      </c>
      <c r="S43" s="34" t="str">
        <f>IF(ISBLANK(S40),"",SUM(S41:S42))</f>
        <v/>
      </c>
      <c r="T43" s="35" t="s">
        <v>20</v>
      </c>
      <c r="U43" s="36" t="str">
        <f>IF(ISBLANK(S40),"",SUM(U41:U42))</f>
        <v/>
      </c>
      <c r="V43" s="34">
        <f>IF(ISBLANK(V40),"",SUM(V41:V42))</f>
        <v>1</v>
      </c>
      <c r="W43" s="35" t="s">
        <v>20</v>
      </c>
      <c r="X43" s="36">
        <f>IF(ISBLANK(V40),"",SUM(X41:X42))</f>
        <v>7</v>
      </c>
      <c r="Y43" s="34" t="str">
        <f>IF(ISBLANK(Y40),"",SUM(Y41:Y42))</f>
        <v/>
      </c>
      <c r="Z43" s="35" t="s">
        <v>20</v>
      </c>
      <c r="AA43" s="36" t="str">
        <f>IF(ISBLANK(Y40),"",SUM(AA41:AA42))</f>
        <v/>
      </c>
      <c r="AB43" s="34">
        <f>IF(ISBLANK(AB40),"",SUM(AB41:AB42))</f>
        <v>0</v>
      </c>
      <c r="AC43" s="35" t="s">
        <v>20</v>
      </c>
      <c r="AD43" s="36">
        <f>IF(ISBLANK(AB40),"",SUM(AD41:AD42))</f>
        <v>6</v>
      </c>
      <c r="AE43" s="34" t="str">
        <f>IF(ISBLANK(AE40),"",SUM(AE41:AE42))</f>
        <v/>
      </c>
      <c r="AF43" s="35" t="s">
        <v>20</v>
      </c>
      <c r="AG43" s="36" t="str">
        <f>IF(ISBLANK(AE40),"",SUM(AG41:AG42))</f>
        <v/>
      </c>
      <c r="AH43" s="34" t="str">
        <f>IF(ISBLANK(AH40),"",SUM(AH41:AH42))</f>
        <v/>
      </c>
      <c r="AI43" s="35" t="s">
        <v>20</v>
      </c>
      <c r="AJ43" s="36" t="str">
        <f>IF(ISBLANK(AH40),"",SUM(AJ41:AJ42))</f>
        <v/>
      </c>
      <c r="AK43" s="34" t="str">
        <f>IF(ISBLANK(AK40),"",SUM(AK41:AK42))</f>
        <v/>
      </c>
      <c r="AL43" s="35" t="s">
        <v>20</v>
      </c>
      <c r="AM43" s="36" t="str">
        <f>IF(ISBLANK(AK40),"",SUM(AM41:AM42))</f>
        <v/>
      </c>
      <c r="AN43" s="34" t="str">
        <f>IF(ISBLANK(AN40),"",SUM(AN41:AN42))</f>
        <v/>
      </c>
      <c r="AO43" s="35" t="s">
        <v>20</v>
      </c>
      <c r="AP43" s="36" t="str">
        <f>IF(ISBLANK(AN40),"",SUM(AP41:AP42))</f>
        <v/>
      </c>
      <c r="AQ43" s="34" t="str">
        <f>IF(ISBLANK(AQ40),"",SUM(AQ41:AQ42))</f>
        <v/>
      </c>
      <c r="AR43" s="35" t="s">
        <v>20</v>
      </c>
      <c r="AS43" s="36" t="str">
        <f>IF(ISBLANK(AQ40),"",SUM(AS41:AS42))</f>
        <v/>
      </c>
      <c r="AT43" s="34" t="str">
        <f>IF(ISBLANK(AT40),"",SUM(AT41:AT42))</f>
        <v/>
      </c>
      <c r="AU43" s="35" t="s">
        <v>20</v>
      </c>
      <c r="AV43" s="36" t="str">
        <f>IF(ISBLANK(AT40),"",SUM(AV41:AV42))</f>
        <v/>
      </c>
      <c r="AW43" s="34" t="str">
        <f>IF(ISBLANK(AW40),"",SUM(AW41:AW42))</f>
        <v/>
      </c>
      <c r="AX43" s="35" t="s">
        <v>20</v>
      </c>
      <c r="AY43" s="36" t="str">
        <f>IF(ISBLANK(AW40),"",SUM(AY41:AY42))</f>
        <v/>
      </c>
      <c r="AZ43" s="173"/>
      <c r="BA43" s="174"/>
      <c r="BB43" s="179"/>
      <c r="BC43" s="180"/>
      <c r="BD43" s="179"/>
      <c r="BE43" s="180"/>
      <c r="BF43" s="179"/>
      <c r="BG43" s="180"/>
      <c r="BH43" s="179"/>
      <c r="BI43" s="180"/>
      <c r="BJ43" s="179"/>
      <c r="BK43" s="180"/>
      <c r="BL43" s="179"/>
      <c r="BM43" s="180"/>
      <c r="BN43" s="185"/>
      <c r="BO43" s="186"/>
      <c r="BP43" s="165"/>
      <c r="BQ43" s="166"/>
      <c r="BR43" s="167"/>
      <c r="BS43" s="168"/>
      <c r="BU43" s="40"/>
      <c r="BY43" s="168"/>
      <c r="CA43" s="40"/>
    </row>
    <row r="44" spans="1:82" ht="18" customHeight="1" x14ac:dyDescent="0.15">
      <c r="A44" s="193">
        <f>BP44</f>
        <v>6</v>
      </c>
      <c r="B44" s="203">
        <v>2</v>
      </c>
      <c r="C44" s="236" t="s">
        <v>64</v>
      </c>
      <c r="D44" s="237"/>
      <c r="E44" s="237"/>
      <c r="F44" s="237"/>
      <c r="G44" s="237"/>
      <c r="H44" s="237"/>
      <c r="I44" s="238"/>
      <c r="J44" s="187" t="s">
        <v>94</v>
      </c>
      <c r="K44" s="188"/>
      <c r="L44" s="189"/>
      <c r="M44" s="187"/>
      <c r="N44" s="188"/>
      <c r="O44" s="189"/>
      <c r="P44" s="20"/>
      <c r="Q44" s="21"/>
      <c r="R44" s="21"/>
      <c r="S44" s="21"/>
      <c r="T44" s="21"/>
      <c r="U44" s="22"/>
      <c r="V44" s="187"/>
      <c r="W44" s="188"/>
      <c r="X44" s="189"/>
      <c r="Y44" s="187"/>
      <c r="Z44" s="188"/>
      <c r="AA44" s="189"/>
      <c r="AB44" s="187" t="s">
        <v>113</v>
      </c>
      <c r="AC44" s="188"/>
      <c r="AD44" s="189"/>
      <c r="AE44" s="187"/>
      <c r="AF44" s="188"/>
      <c r="AG44" s="189"/>
      <c r="AH44" s="187" t="s">
        <v>113</v>
      </c>
      <c r="AI44" s="188"/>
      <c r="AJ44" s="189"/>
      <c r="AK44" s="187"/>
      <c r="AL44" s="188"/>
      <c r="AM44" s="189"/>
      <c r="AN44" s="190" t="s">
        <v>113</v>
      </c>
      <c r="AO44" s="191"/>
      <c r="AP44" s="192"/>
      <c r="AQ44" s="187"/>
      <c r="AR44" s="188"/>
      <c r="AS44" s="189"/>
      <c r="AT44" s="190" t="s">
        <v>113</v>
      </c>
      <c r="AU44" s="191"/>
      <c r="AV44" s="192"/>
      <c r="AW44" s="187"/>
      <c r="AX44" s="188"/>
      <c r="AY44" s="189"/>
      <c r="AZ44" s="169">
        <f>SUM(BB44:BG47)</f>
        <v>5</v>
      </c>
      <c r="BA44" s="170"/>
      <c r="BB44" s="175">
        <f>COUNTIF(J44:AY44,"〇")</f>
        <v>0</v>
      </c>
      <c r="BC44" s="176"/>
      <c r="BD44" s="175">
        <f>COUNTIF(J44:AY44,"△")</f>
        <v>1</v>
      </c>
      <c r="BE44" s="176"/>
      <c r="BF44" s="175">
        <f>COUNTIF(J44:AY44,"●")</f>
        <v>4</v>
      </c>
      <c r="BG44" s="176"/>
      <c r="BH44" s="175">
        <f>BB44*3+BD44*1</f>
        <v>1</v>
      </c>
      <c r="BI44" s="176"/>
      <c r="BJ44" s="175">
        <f>SUM(J47,P47,V47,AB47,M47,S47,Y47,AE47,AH47,AK47,AN47,AQ47,AT47,AW47)</f>
        <v>1</v>
      </c>
      <c r="BK44" s="176"/>
      <c r="BL44" s="175">
        <f>SUM(L47,R47,X47,AD47,O47,U47,AA47,AG47,AJ47,AM47,AP47,AS47,AV47,AY47)</f>
        <v>7</v>
      </c>
      <c r="BM44" s="176"/>
      <c r="BN44" s="181">
        <f>BJ44-BL44</f>
        <v>-6</v>
      </c>
      <c r="BO44" s="182"/>
      <c r="BP44" s="159">
        <f>IF(ISBLANK(B44),"",RANK(BS44,$BS$40:$BS$67) )</f>
        <v>6</v>
      </c>
      <c r="BQ44" s="160"/>
      <c r="BR44" s="161"/>
      <c r="BS44" s="168">
        <f>BH44*10000+BN44*100+BJ44</f>
        <v>9401</v>
      </c>
      <c r="BU44" s="40"/>
      <c r="BY44" s="168"/>
      <c r="CA44" s="40"/>
    </row>
    <row r="45" spans="1:82" ht="10.5" customHeight="1" x14ac:dyDescent="0.15">
      <c r="A45" s="193"/>
      <c r="B45" s="203"/>
      <c r="C45" s="239"/>
      <c r="D45" s="240"/>
      <c r="E45" s="240"/>
      <c r="F45" s="240"/>
      <c r="G45" s="240"/>
      <c r="H45" s="240"/>
      <c r="I45" s="241"/>
      <c r="J45" s="37">
        <f>IF(ISBLANK(J44),"",R41)</f>
        <v>0</v>
      </c>
      <c r="K45" s="27" t="s">
        <v>18</v>
      </c>
      <c r="L45" s="38">
        <f>IF(ISBLANK(J44),"",P41)</f>
        <v>0</v>
      </c>
      <c r="M45" s="37" t="str">
        <f>IF(ISBLANK(M44),"",U41)</f>
        <v/>
      </c>
      <c r="N45" s="27" t="s">
        <v>18</v>
      </c>
      <c r="O45" s="38" t="str">
        <f>IF(ISBLANK(M44),"",S41)</f>
        <v/>
      </c>
      <c r="P45" s="23"/>
      <c r="Q45" s="24"/>
      <c r="R45" s="24"/>
      <c r="S45" s="24"/>
      <c r="T45" s="24"/>
      <c r="U45" s="25"/>
      <c r="V45" s="120"/>
      <c r="W45" s="121" t="s">
        <v>18</v>
      </c>
      <c r="X45" s="122"/>
      <c r="Y45" s="120"/>
      <c r="Z45" s="121" t="s">
        <v>18</v>
      </c>
      <c r="AA45" s="122"/>
      <c r="AB45" s="120">
        <v>0</v>
      </c>
      <c r="AC45" s="121" t="s">
        <v>18</v>
      </c>
      <c r="AD45" s="122">
        <v>0</v>
      </c>
      <c r="AE45" s="120"/>
      <c r="AF45" s="121" t="s">
        <v>18</v>
      </c>
      <c r="AG45" s="122"/>
      <c r="AH45" s="120">
        <v>1</v>
      </c>
      <c r="AI45" s="121" t="s">
        <v>18</v>
      </c>
      <c r="AJ45" s="122">
        <v>1</v>
      </c>
      <c r="AK45" s="120"/>
      <c r="AL45" s="121" t="s">
        <v>18</v>
      </c>
      <c r="AM45" s="122"/>
      <c r="AN45" s="117">
        <v>0</v>
      </c>
      <c r="AO45" s="118" t="s">
        <v>18</v>
      </c>
      <c r="AP45" s="119">
        <v>1</v>
      </c>
      <c r="AQ45" s="120"/>
      <c r="AR45" s="121" t="s">
        <v>18</v>
      </c>
      <c r="AS45" s="122"/>
      <c r="AT45" s="117">
        <v>0</v>
      </c>
      <c r="AU45" s="118" t="s">
        <v>18</v>
      </c>
      <c r="AV45" s="119">
        <v>0</v>
      </c>
      <c r="AW45" s="120"/>
      <c r="AX45" s="121" t="s">
        <v>18</v>
      </c>
      <c r="AY45" s="122"/>
      <c r="AZ45" s="171"/>
      <c r="BA45" s="172"/>
      <c r="BB45" s="177"/>
      <c r="BC45" s="178"/>
      <c r="BD45" s="177"/>
      <c r="BE45" s="178"/>
      <c r="BF45" s="177"/>
      <c r="BG45" s="178"/>
      <c r="BH45" s="177"/>
      <c r="BI45" s="178"/>
      <c r="BJ45" s="177"/>
      <c r="BK45" s="178"/>
      <c r="BL45" s="177"/>
      <c r="BM45" s="178"/>
      <c r="BN45" s="183"/>
      <c r="BO45" s="184"/>
      <c r="BP45" s="162"/>
      <c r="BQ45" s="163"/>
      <c r="BR45" s="164"/>
      <c r="BS45" s="168"/>
      <c r="BU45" s="40"/>
      <c r="BY45" s="168"/>
      <c r="CA45" s="40"/>
    </row>
    <row r="46" spans="1:82" ht="10.5" customHeight="1" x14ac:dyDescent="0.15">
      <c r="A46" s="193"/>
      <c r="B46" s="203"/>
      <c r="C46" s="239"/>
      <c r="D46" s="240"/>
      <c r="E46" s="240"/>
      <c r="F46" s="240"/>
      <c r="G46" s="240"/>
      <c r="H46" s="240"/>
      <c r="I46" s="241"/>
      <c r="J46" s="37">
        <f>IF(ISBLANK(J44),"",R42)</f>
        <v>0</v>
      </c>
      <c r="K46" s="27" t="s">
        <v>19</v>
      </c>
      <c r="L46" s="38">
        <f>IF(ISBLANK(J44),"",P42)</f>
        <v>0</v>
      </c>
      <c r="M46" s="37" t="str">
        <f>IF(ISBLANK(M44),"",U42)</f>
        <v/>
      </c>
      <c r="N46" s="27" t="s">
        <v>19</v>
      </c>
      <c r="O46" s="38" t="str">
        <f>IF(ISBLANK(M44),"",S42)</f>
        <v/>
      </c>
      <c r="P46" s="23"/>
      <c r="Q46" s="24"/>
      <c r="R46" s="24"/>
      <c r="S46" s="24"/>
      <c r="T46" s="24"/>
      <c r="U46" s="25"/>
      <c r="V46" s="125"/>
      <c r="W46" s="121" t="s">
        <v>19</v>
      </c>
      <c r="X46" s="126"/>
      <c r="Y46" s="125"/>
      <c r="Z46" s="121" t="s">
        <v>19</v>
      </c>
      <c r="AA46" s="126"/>
      <c r="AB46" s="125">
        <v>0</v>
      </c>
      <c r="AC46" s="121" t="s">
        <v>19</v>
      </c>
      <c r="AD46" s="126">
        <v>2</v>
      </c>
      <c r="AE46" s="125"/>
      <c r="AF46" s="121" t="s">
        <v>19</v>
      </c>
      <c r="AG46" s="126"/>
      <c r="AH46" s="125">
        <v>0</v>
      </c>
      <c r="AI46" s="121" t="s">
        <v>19</v>
      </c>
      <c r="AJ46" s="126">
        <v>1</v>
      </c>
      <c r="AK46" s="125"/>
      <c r="AL46" s="121" t="s">
        <v>19</v>
      </c>
      <c r="AM46" s="126"/>
      <c r="AN46" s="123">
        <v>0</v>
      </c>
      <c r="AO46" s="118" t="s">
        <v>19</v>
      </c>
      <c r="AP46" s="124">
        <v>1</v>
      </c>
      <c r="AQ46" s="125"/>
      <c r="AR46" s="121" t="s">
        <v>19</v>
      </c>
      <c r="AS46" s="126"/>
      <c r="AT46" s="123">
        <v>0</v>
      </c>
      <c r="AU46" s="118" t="s">
        <v>19</v>
      </c>
      <c r="AV46" s="124">
        <v>1</v>
      </c>
      <c r="AW46" s="125"/>
      <c r="AX46" s="121" t="s">
        <v>19</v>
      </c>
      <c r="AY46" s="126"/>
      <c r="AZ46" s="171"/>
      <c r="BA46" s="172"/>
      <c r="BB46" s="177"/>
      <c r="BC46" s="178"/>
      <c r="BD46" s="177"/>
      <c r="BE46" s="178"/>
      <c r="BF46" s="177"/>
      <c r="BG46" s="178"/>
      <c r="BH46" s="177"/>
      <c r="BI46" s="178"/>
      <c r="BJ46" s="177"/>
      <c r="BK46" s="178"/>
      <c r="BL46" s="177"/>
      <c r="BM46" s="178"/>
      <c r="BN46" s="183"/>
      <c r="BO46" s="184"/>
      <c r="BP46" s="162"/>
      <c r="BQ46" s="163"/>
      <c r="BR46" s="164"/>
      <c r="BS46" s="168"/>
      <c r="BU46" s="40"/>
      <c r="BY46" s="168"/>
      <c r="CA46" s="40"/>
    </row>
    <row r="47" spans="1:82" ht="10.5" customHeight="1" x14ac:dyDescent="0.15">
      <c r="A47" s="193"/>
      <c r="B47" s="203"/>
      <c r="C47" s="242"/>
      <c r="D47" s="243"/>
      <c r="E47" s="243"/>
      <c r="F47" s="243"/>
      <c r="G47" s="243"/>
      <c r="H47" s="243"/>
      <c r="I47" s="244"/>
      <c r="J47" s="34">
        <f>IF(ISBLANK(J44),"",SUM(J45:J46))</f>
        <v>0</v>
      </c>
      <c r="K47" s="35" t="s">
        <v>20</v>
      </c>
      <c r="L47" s="36">
        <f>IF(ISBLANK(J44),"",SUM(L45:L46))</f>
        <v>0</v>
      </c>
      <c r="M47" s="34" t="str">
        <f>IF(ISBLANK(M44),"",SUM(M45:M46))</f>
        <v/>
      </c>
      <c r="N47" s="35" t="s">
        <v>20</v>
      </c>
      <c r="O47" s="36" t="str">
        <f>IF(ISBLANK(M44),"",SUM(O45:O46))</f>
        <v/>
      </c>
      <c r="P47" s="31"/>
      <c r="Q47" s="32"/>
      <c r="R47" s="32"/>
      <c r="S47" s="32"/>
      <c r="T47" s="32"/>
      <c r="U47" s="33"/>
      <c r="V47" s="34" t="str">
        <f>IF(ISBLANK(V44),"",SUM(V45:V46))</f>
        <v/>
      </c>
      <c r="W47" s="35" t="s">
        <v>20</v>
      </c>
      <c r="X47" s="36" t="str">
        <f>IF(ISBLANK(V44),"",SUM(X45:X46))</f>
        <v/>
      </c>
      <c r="Y47" s="34" t="str">
        <f>IF(ISBLANK(Y44),"",SUM(Y45:Y46))</f>
        <v/>
      </c>
      <c r="Z47" s="35" t="s">
        <v>20</v>
      </c>
      <c r="AA47" s="36" t="str">
        <f>IF(ISBLANK(Y44),"",SUM(AA45:AA46))</f>
        <v/>
      </c>
      <c r="AB47" s="34">
        <f>IF(ISBLANK(AB44),"",SUM(AB45:AB46))</f>
        <v>0</v>
      </c>
      <c r="AC47" s="35" t="s">
        <v>20</v>
      </c>
      <c r="AD47" s="36">
        <f>IF(ISBLANK(AB44),"",SUM(AD45:AD46))</f>
        <v>2</v>
      </c>
      <c r="AE47" s="34" t="str">
        <f>IF(ISBLANK(AE44),"",SUM(AE45:AE46))</f>
        <v/>
      </c>
      <c r="AF47" s="35" t="s">
        <v>20</v>
      </c>
      <c r="AG47" s="36" t="str">
        <f>IF(ISBLANK(AE44),"",SUM(AG45:AG46))</f>
        <v/>
      </c>
      <c r="AH47" s="34">
        <f>IF(ISBLANK(AH44),"",SUM(AH45:AH46))</f>
        <v>1</v>
      </c>
      <c r="AI47" s="35" t="s">
        <v>20</v>
      </c>
      <c r="AJ47" s="36">
        <f>IF(ISBLANK(AH44),"",SUM(AJ45:AJ46))</f>
        <v>2</v>
      </c>
      <c r="AK47" s="34" t="str">
        <f>IF(ISBLANK(AK44),"",SUM(AK45:AK46))</f>
        <v/>
      </c>
      <c r="AL47" s="35" t="s">
        <v>20</v>
      </c>
      <c r="AM47" s="36" t="str">
        <f>IF(ISBLANK(AK44),"",SUM(AM45:AM46))</f>
        <v/>
      </c>
      <c r="AN47" s="34">
        <f>IF(ISBLANK(AN44),"",SUM(AN45:AN46))</f>
        <v>0</v>
      </c>
      <c r="AO47" s="35" t="s">
        <v>20</v>
      </c>
      <c r="AP47" s="36">
        <f>IF(ISBLANK(AN44),"",SUM(AP45:AP46))</f>
        <v>2</v>
      </c>
      <c r="AQ47" s="34" t="str">
        <f>IF(ISBLANK(AQ44),"",SUM(AQ45:AQ46))</f>
        <v/>
      </c>
      <c r="AR47" s="35" t="s">
        <v>20</v>
      </c>
      <c r="AS47" s="36" t="str">
        <f>IF(ISBLANK(AQ44),"",SUM(AS45:AS46))</f>
        <v/>
      </c>
      <c r="AT47" s="34">
        <f>IF(ISBLANK(AT44),"",SUM(AT45:AT46))</f>
        <v>0</v>
      </c>
      <c r="AU47" s="35" t="s">
        <v>20</v>
      </c>
      <c r="AV47" s="36">
        <f>IF(ISBLANK(AT44),"",SUM(AV45:AV46))</f>
        <v>1</v>
      </c>
      <c r="AW47" s="34" t="str">
        <f>IF(ISBLANK(AW44),"",SUM(AW45:AW46))</f>
        <v/>
      </c>
      <c r="AX47" s="35" t="s">
        <v>20</v>
      </c>
      <c r="AY47" s="36" t="str">
        <f>IF(ISBLANK(AW44),"",SUM(AY45:AY46))</f>
        <v/>
      </c>
      <c r="AZ47" s="173"/>
      <c r="BA47" s="174"/>
      <c r="BB47" s="179"/>
      <c r="BC47" s="180"/>
      <c r="BD47" s="179"/>
      <c r="BE47" s="180"/>
      <c r="BF47" s="179"/>
      <c r="BG47" s="180"/>
      <c r="BH47" s="179"/>
      <c r="BI47" s="180"/>
      <c r="BJ47" s="179"/>
      <c r="BK47" s="180"/>
      <c r="BL47" s="179"/>
      <c r="BM47" s="180"/>
      <c r="BN47" s="185"/>
      <c r="BO47" s="186"/>
      <c r="BP47" s="165"/>
      <c r="BQ47" s="166"/>
      <c r="BR47" s="167"/>
      <c r="BS47" s="168"/>
      <c r="BU47" s="40"/>
      <c r="BY47" s="168"/>
      <c r="CA47" s="40"/>
    </row>
    <row r="48" spans="1:82" ht="18" customHeight="1" x14ac:dyDescent="0.15">
      <c r="A48" s="193">
        <f>BP48</f>
        <v>3</v>
      </c>
      <c r="B48" s="203">
        <v>3</v>
      </c>
      <c r="C48" s="236" t="s">
        <v>45</v>
      </c>
      <c r="D48" s="237"/>
      <c r="E48" s="237"/>
      <c r="F48" s="237"/>
      <c r="G48" s="237"/>
      <c r="H48" s="237"/>
      <c r="I48" s="238"/>
      <c r="J48" s="187" t="s">
        <v>93</v>
      </c>
      <c r="K48" s="188"/>
      <c r="L48" s="189"/>
      <c r="M48" s="187"/>
      <c r="N48" s="188"/>
      <c r="O48" s="189"/>
      <c r="P48" s="187"/>
      <c r="Q48" s="188"/>
      <c r="R48" s="189"/>
      <c r="S48" s="187"/>
      <c r="T48" s="188"/>
      <c r="U48" s="189"/>
      <c r="V48" s="20"/>
      <c r="W48" s="21"/>
      <c r="X48" s="21"/>
      <c r="Y48" s="21"/>
      <c r="Z48" s="21"/>
      <c r="AA48" s="22"/>
      <c r="AB48" s="190"/>
      <c r="AC48" s="191"/>
      <c r="AD48" s="192"/>
      <c r="AE48" s="187"/>
      <c r="AF48" s="188"/>
      <c r="AG48" s="189"/>
      <c r="AH48" s="190" t="s">
        <v>94</v>
      </c>
      <c r="AI48" s="191"/>
      <c r="AJ48" s="192"/>
      <c r="AK48" s="187"/>
      <c r="AL48" s="188"/>
      <c r="AM48" s="189"/>
      <c r="AN48" s="190" t="s">
        <v>113</v>
      </c>
      <c r="AO48" s="191"/>
      <c r="AP48" s="192"/>
      <c r="AQ48" s="187"/>
      <c r="AR48" s="188"/>
      <c r="AS48" s="189"/>
      <c r="AT48" s="190" t="s">
        <v>94</v>
      </c>
      <c r="AU48" s="191"/>
      <c r="AV48" s="192"/>
      <c r="AW48" s="187"/>
      <c r="AX48" s="188"/>
      <c r="AY48" s="189"/>
      <c r="AZ48" s="169">
        <f>SUM(BB48:BG51)</f>
        <v>4</v>
      </c>
      <c r="BA48" s="170"/>
      <c r="BB48" s="175">
        <f>COUNTIF(J48:AY48,"○")</f>
        <v>1</v>
      </c>
      <c r="BC48" s="176"/>
      <c r="BD48" s="175">
        <f>COUNTIF(J48:AY48,"△")</f>
        <v>2</v>
      </c>
      <c r="BE48" s="176"/>
      <c r="BF48" s="175">
        <f>COUNTIF(J48:AY48,"●")</f>
        <v>1</v>
      </c>
      <c r="BG48" s="176"/>
      <c r="BH48" s="175">
        <f>BB48*3+BD48*1</f>
        <v>5</v>
      </c>
      <c r="BI48" s="176"/>
      <c r="BJ48" s="175">
        <f>SUM(J51,P51,V51,AB51,M51,S51,Y51,AE51,AH51,AK51,AN51,AQ51,AT51,AW51)</f>
        <v>8</v>
      </c>
      <c r="BK48" s="176"/>
      <c r="BL48" s="175">
        <f t="shared" ref="BL48" si="138">SUM(L51,R51,X51,AD51,O51,U51,AA51,AG51,AJ51,AM51,AP51,AS51,AV51,AY51)</f>
        <v>6</v>
      </c>
      <c r="BM48" s="176"/>
      <c r="BN48" s="181">
        <f>BJ48-BL48</f>
        <v>2</v>
      </c>
      <c r="BO48" s="182"/>
      <c r="BP48" s="159">
        <f>IF(ISBLANK(B48),"",RANK(BS48,$BS$40:$BS$67) )</f>
        <v>3</v>
      </c>
      <c r="BQ48" s="160"/>
      <c r="BR48" s="161"/>
      <c r="BS48" s="168">
        <f>BH48*10000+BN48*100+BJ48</f>
        <v>50208</v>
      </c>
      <c r="BU48" s="40"/>
      <c r="BY48" s="168"/>
      <c r="CA48" s="40"/>
    </row>
    <row r="49" spans="1:79" ht="10.5" customHeight="1" x14ac:dyDescent="0.15">
      <c r="A49" s="193"/>
      <c r="B49" s="203"/>
      <c r="C49" s="239"/>
      <c r="D49" s="240"/>
      <c r="E49" s="240"/>
      <c r="F49" s="240"/>
      <c r="G49" s="240"/>
      <c r="H49" s="240"/>
      <c r="I49" s="241"/>
      <c r="J49" s="37">
        <f>IF(ISBLANK(J48),"",X41)</f>
        <v>2</v>
      </c>
      <c r="K49" s="27" t="s">
        <v>18</v>
      </c>
      <c r="L49" s="38">
        <f>IF(ISBLANK(J48),"",V41)</f>
        <v>0</v>
      </c>
      <c r="M49" s="37" t="str">
        <f>IF(ISBLANK(M48),"",AA41)</f>
        <v/>
      </c>
      <c r="N49" s="27" t="s">
        <v>18</v>
      </c>
      <c r="O49" s="38" t="str">
        <f>IF(ISBLANK(M48),"",Y41)</f>
        <v/>
      </c>
      <c r="P49" s="37" t="str">
        <f>IF(ISBLANK(P48),"",X45)</f>
        <v/>
      </c>
      <c r="Q49" s="27" t="s">
        <v>18</v>
      </c>
      <c r="R49" s="38" t="str">
        <f>IF(ISBLANK(P48),"",V45)</f>
        <v/>
      </c>
      <c r="S49" s="37" t="str">
        <f>IF(ISBLANK(S48),"",AA45)</f>
        <v/>
      </c>
      <c r="T49" s="27" t="s">
        <v>18</v>
      </c>
      <c r="U49" s="38" t="str">
        <f>IF(ISBLANK(S48),"",Y45)</f>
        <v/>
      </c>
      <c r="V49" s="23"/>
      <c r="W49" s="24"/>
      <c r="X49" s="24"/>
      <c r="Y49" s="24"/>
      <c r="Z49" s="24"/>
      <c r="AA49" s="25"/>
      <c r="AB49" s="117"/>
      <c r="AC49" s="118" t="s">
        <v>18</v>
      </c>
      <c r="AD49" s="119"/>
      <c r="AE49" s="120"/>
      <c r="AF49" s="121" t="s">
        <v>18</v>
      </c>
      <c r="AG49" s="122"/>
      <c r="AH49" s="117">
        <v>0</v>
      </c>
      <c r="AI49" s="118" t="s">
        <v>18</v>
      </c>
      <c r="AJ49" s="119">
        <v>0</v>
      </c>
      <c r="AK49" s="120"/>
      <c r="AL49" s="121" t="s">
        <v>18</v>
      </c>
      <c r="AM49" s="122"/>
      <c r="AN49" s="117">
        <v>0</v>
      </c>
      <c r="AO49" s="118" t="s">
        <v>18</v>
      </c>
      <c r="AP49" s="119">
        <v>3</v>
      </c>
      <c r="AQ49" s="120"/>
      <c r="AR49" s="121" t="s">
        <v>18</v>
      </c>
      <c r="AS49" s="122"/>
      <c r="AT49" s="117">
        <v>1</v>
      </c>
      <c r="AU49" s="118" t="s">
        <v>18</v>
      </c>
      <c r="AV49" s="119">
        <v>1</v>
      </c>
      <c r="AW49" s="120"/>
      <c r="AX49" s="121" t="s">
        <v>18</v>
      </c>
      <c r="AY49" s="122"/>
      <c r="AZ49" s="171"/>
      <c r="BA49" s="172"/>
      <c r="BB49" s="177"/>
      <c r="BC49" s="178"/>
      <c r="BD49" s="177"/>
      <c r="BE49" s="178"/>
      <c r="BF49" s="177"/>
      <c r="BG49" s="178"/>
      <c r="BH49" s="177"/>
      <c r="BI49" s="178"/>
      <c r="BJ49" s="177"/>
      <c r="BK49" s="178"/>
      <c r="BL49" s="177"/>
      <c r="BM49" s="178"/>
      <c r="BN49" s="183"/>
      <c r="BO49" s="184"/>
      <c r="BP49" s="162"/>
      <c r="BQ49" s="163"/>
      <c r="BR49" s="164"/>
      <c r="BS49" s="168"/>
      <c r="BU49" s="40"/>
      <c r="BY49" s="168"/>
      <c r="CA49" s="40"/>
    </row>
    <row r="50" spans="1:79" ht="10.5" customHeight="1" x14ac:dyDescent="0.15">
      <c r="A50" s="193"/>
      <c r="B50" s="203"/>
      <c r="C50" s="239"/>
      <c r="D50" s="240"/>
      <c r="E50" s="240"/>
      <c r="F50" s="240"/>
      <c r="G50" s="240"/>
      <c r="H50" s="240"/>
      <c r="I50" s="241"/>
      <c r="J50" s="37">
        <f>IF(ISBLANK(J48),"",X42)</f>
        <v>5</v>
      </c>
      <c r="K50" s="27" t="s">
        <v>19</v>
      </c>
      <c r="L50" s="38">
        <f>IF(ISBLANK(J48),"",V42)</f>
        <v>1</v>
      </c>
      <c r="M50" s="37" t="str">
        <f>IF(ISBLANK(M48),"",AA42)</f>
        <v/>
      </c>
      <c r="N50" s="27" t="s">
        <v>19</v>
      </c>
      <c r="O50" s="38" t="str">
        <f>IF(ISBLANK(M48),"",Y42)</f>
        <v/>
      </c>
      <c r="P50" s="37" t="str">
        <f>IF(ISBLANK(P48),"",X46)</f>
        <v/>
      </c>
      <c r="Q50" s="27" t="s">
        <v>19</v>
      </c>
      <c r="R50" s="38" t="str">
        <f>IF(ISBLANK(P48),"",V46)</f>
        <v/>
      </c>
      <c r="S50" s="37" t="str">
        <f>IF(ISBLANK(S48),"",AA46)</f>
        <v/>
      </c>
      <c r="T50" s="27" t="s">
        <v>19</v>
      </c>
      <c r="U50" s="38" t="str">
        <f>IF(ISBLANK(S48),"",Y46)</f>
        <v/>
      </c>
      <c r="V50" s="23"/>
      <c r="W50" s="24"/>
      <c r="X50" s="24"/>
      <c r="Y50" s="24"/>
      <c r="Z50" s="24"/>
      <c r="AA50" s="25"/>
      <c r="AB50" s="123"/>
      <c r="AC50" s="118" t="s">
        <v>19</v>
      </c>
      <c r="AD50" s="124"/>
      <c r="AE50" s="125"/>
      <c r="AF50" s="121" t="s">
        <v>19</v>
      </c>
      <c r="AG50" s="126"/>
      <c r="AH50" s="123">
        <v>0</v>
      </c>
      <c r="AI50" s="118" t="s">
        <v>19</v>
      </c>
      <c r="AJ50" s="124">
        <v>0</v>
      </c>
      <c r="AK50" s="125"/>
      <c r="AL50" s="121" t="s">
        <v>19</v>
      </c>
      <c r="AM50" s="126"/>
      <c r="AN50" s="123">
        <v>0</v>
      </c>
      <c r="AO50" s="118" t="s">
        <v>19</v>
      </c>
      <c r="AP50" s="124">
        <v>1</v>
      </c>
      <c r="AQ50" s="125"/>
      <c r="AR50" s="121" t="s">
        <v>19</v>
      </c>
      <c r="AS50" s="126"/>
      <c r="AT50" s="123">
        <v>0</v>
      </c>
      <c r="AU50" s="118" t="s">
        <v>19</v>
      </c>
      <c r="AV50" s="124">
        <v>0</v>
      </c>
      <c r="AW50" s="125"/>
      <c r="AX50" s="121" t="s">
        <v>19</v>
      </c>
      <c r="AY50" s="126"/>
      <c r="AZ50" s="171"/>
      <c r="BA50" s="172"/>
      <c r="BB50" s="177"/>
      <c r="BC50" s="178"/>
      <c r="BD50" s="177"/>
      <c r="BE50" s="178"/>
      <c r="BF50" s="177"/>
      <c r="BG50" s="178"/>
      <c r="BH50" s="177"/>
      <c r="BI50" s="178"/>
      <c r="BJ50" s="177"/>
      <c r="BK50" s="178"/>
      <c r="BL50" s="177"/>
      <c r="BM50" s="178"/>
      <c r="BN50" s="183"/>
      <c r="BO50" s="184"/>
      <c r="BP50" s="162"/>
      <c r="BQ50" s="163"/>
      <c r="BR50" s="164"/>
      <c r="BS50" s="168"/>
      <c r="BU50" s="40"/>
      <c r="BY50" s="168"/>
      <c r="CA50" s="40"/>
    </row>
    <row r="51" spans="1:79" ht="10.5" customHeight="1" x14ac:dyDescent="0.15">
      <c r="A51" s="193"/>
      <c r="B51" s="203"/>
      <c r="C51" s="242"/>
      <c r="D51" s="243"/>
      <c r="E51" s="243"/>
      <c r="F51" s="243"/>
      <c r="G51" s="243"/>
      <c r="H51" s="243"/>
      <c r="I51" s="244"/>
      <c r="J51" s="34">
        <f>IF(ISBLANK(J48),"",SUM(J49:J50))</f>
        <v>7</v>
      </c>
      <c r="K51" s="35" t="s">
        <v>20</v>
      </c>
      <c r="L51" s="36">
        <f>IF(ISBLANK(J48),"",SUM(L49:L50))</f>
        <v>1</v>
      </c>
      <c r="M51" s="34" t="str">
        <f>IF(ISBLANK(M48),"",SUM(M49:M50))</f>
        <v/>
      </c>
      <c r="N51" s="35" t="s">
        <v>20</v>
      </c>
      <c r="O51" s="36" t="str">
        <f>IF(ISBLANK(M48),"",SUM(O49:O50))</f>
        <v/>
      </c>
      <c r="P51" s="34" t="str">
        <f>IF(ISBLANK(P48),"",SUM(P49:P50))</f>
        <v/>
      </c>
      <c r="Q51" s="35" t="s">
        <v>20</v>
      </c>
      <c r="R51" s="36" t="str">
        <f>IF(ISBLANK(P48),"",SUM(R49:R50))</f>
        <v/>
      </c>
      <c r="S51" s="34" t="str">
        <f>IF(ISBLANK(S48),"",SUM(S49:S50))</f>
        <v/>
      </c>
      <c r="T51" s="35" t="s">
        <v>20</v>
      </c>
      <c r="U51" s="36" t="str">
        <f>IF(ISBLANK(S48),"",SUM(U49:U50))</f>
        <v/>
      </c>
      <c r="V51" s="31"/>
      <c r="W51" s="32"/>
      <c r="X51" s="32"/>
      <c r="Y51" s="32"/>
      <c r="Z51" s="32"/>
      <c r="AA51" s="33"/>
      <c r="AB51" s="34" t="str">
        <f>IF(ISBLANK(AB48),"",SUM(AB49:AB50))</f>
        <v/>
      </c>
      <c r="AC51" s="35" t="s">
        <v>20</v>
      </c>
      <c r="AD51" s="36" t="str">
        <f>IF(ISBLANK(AB48),"",SUM(AD49:AD50))</f>
        <v/>
      </c>
      <c r="AE51" s="34" t="str">
        <f>IF(ISBLANK(AE48),"",SUM(AE49:AE50))</f>
        <v/>
      </c>
      <c r="AF51" s="35" t="s">
        <v>20</v>
      </c>
      <c r="AG51" s="36" t="str">
        <f>IF(ISBLANK(AE48),"",SUM(AG49:AG50))</f>
        <v/>
      </c>
      <c r="AH51" s="34">
        <f>IF(ISBLANK(AH48),"",SUM(AH49:AH50))</f>
        <v>0</v>
      </c>
      <c r="AI51" s="35" t="s">
        <v>20</v>
      </c>
      <c r="AJ51" s="36">
        <f>IF(ISBLANK(AH48),"",SUM(AJ49:AJ50))</f>
        <v>0</v>
      </c>
      <c r="AK51" s="34" t="str">
        <f>IF(ISBLANK(AK48),"",SUM(AK49:AK50))</f>
        <v/>
      </c>
      <c r="AL51" s="35" t="s">
        <v>20</v>
      </c>
      <c r="AM51" s="36" t="str">
        <f>IF(ISBLANK(AK48),"",SUM(AM49:AM50))</f>
        <v/>
      </c>
      <c r="AN51" s="34">
        <f>IF(ISBLANK(AN48),"",SUM(AN49:AN50))</f>
        <v>0</v>
      </c>
      <c r="AO51" s="35" t="s">
        <v>20</v>
      </c>
      <c r="AP51" s="36">
        <f>IF(ISBLANK(AN48),"",SUM(AP49:AP50))</f>
        <v>4</v>
      </c>
      <c r="AQ51" s="34" t="str">
        <f>IF(ISBLANK(AQ48),"",SUM(AQ49:AQ50))</f>
        <v/>
      </c>
      <c r="AR51" s="35" t="s">
        <v>20</v>
      </c>
      <c r="AS51" s="36" t="str">
        <f>IF(ISBLANK(AQ48),"",SUM(AS49:AS50))</f>
        <v/>
      </c>
      <c r="AT51" s="34">
        <f>IF(ISBLANK(AT48),"",SUM(AT49:AT50))</f>
        <v>1</v>
      </c>
      <c r="AU51" s="35" t="s">
        <v>20</v>
      </c>
      <c r="AV51" s="36">
        <f>IF(ISBLANK(AT48),"",SUM(AV49:AV50))</f>
        <v>1</v>
      </c>
      <c r="AW51" s="34" t="str">
        <f>IF(ISBLANK(AW48),"",SUM(AW49:AW50))</f>
        <v/>
      </c>
      <c r="AX51" s="35" t="s">
        <v>20</v>
      </c>
      <c r="AY51" s="36" t="str">
        <f>IF(ISBLANK(AW48),"",SUM(AY49:AY50))</f>
        <v/>
      </c>
      <c r="AZ51" s="173"/>
      <c r="BA51" s="174"/>
      <c r="BB51" s="179"/>
      <c r="BC51" s="180"/>
      <c r="BD51" s="179"/>
      <c r="BE51" s="180"/>
      <c r="BF51" s="179"/>
      <c r="BG51" s="180"/>
      <c r="BH51" s="179"/>
      <c r="BI51" s="180"/>
      <c r="BJ51" s="179"/>
      <c r="BK51" s="180"/>
      <c r="BL51" s="179"/>
      <c r="BM51" s="180"/>
      <c r="BN51" s="185"/>
      <c r="BO51" s="186"/>
      <c r="BP51" s="165"/>
      <c r="BQ51" s="166"/>
      <c r="BR51" s="167"/>
      <c r="BS51" s="168"/>
      <c r="BU51" s="40"/>
      <c r="BY51" s="168"/>
      <c r="CA51" s="40"/>
    </row>
    <row r="52" spans="1:79" ht="18" customHeight="1" x14ac:dyDescent="0.15">
      <c r="A52" s="193">
        <f>BP52</f>
        <v>2</v>
      </c>
      <c r="B52" s="203">
        <v>4</v>
      </c>
      <c r="C52" s="236" t="s">
        <v>65</v>
      </c>
      <c r="D52" s="237"/>
      <c r="E52" s="237"/>
      <c r="F52" s="237"/>
      <c r="G52" s="237"/>
      <c r="H52" s="237"/>
      <c r="I52" s="238"/>
      <c r="J52" s="187" t="s">
        <v>93</v>
      </c>
      <c r="K52" s="188"/>
      <c r="L52" s="189"/>
      <c r="M52" s="187"/>
      <c r="N52" s="188"/>
      <c r="O52" s="189"/>
      <c r="P52" s="187" t="s">
        <v>93</v>
      </c>
      <c r="Q52" s="188"/>
      <c r="R52" s="189"/>
      <c r="S52" s="187"/>
      <c r="T52" s="188"/>
      <c r="U52" s="189"/>
      <c r="V52" s="187"/>
      <c r="W52" s="188"/>
      <c r="X52" s="189"/>
      <c r="Y52" s="187"/>
      <c r="Z52" s="188"/>
      <c r="AA52" s="189"/>
      <c r="AB52" s="20"/>
      <c r="AC52" s="21"/>
      <c r="AD52" s="21"/>
      <c r="AE52" s="21"/>
      <c r="AF52" s="21"/>
      <c r="AG52" s="22"/>
      <c r="AH52" s="245"/>
      <c r="AI52" s="191"/>
      <c r="AJ52" s="192"/>
      <c r="AK52" s="187"/>
      <c r="AL52" s="188"/>
      <c r="AM52" s="189"/>
      <c r="AN52" s="190"/>
      <c r="AO52" s="191"/>
      <c r="AP52" s="192"/>
      <c r="AQ52" s="187"/>
      <c r="AR52" s="188"/>
      <c r="AS52" s="189"/>
      <c r="AT52" s="190" t="s">
        <v>93</v>
      </c>
      <c r="AU52" s="191"/>
      <c r="AV52" s="192"/>
      <c r="AW52" s="187"/>
      <c r="AX52" s="188"/>
      <c r="AY52" s="189"/>
      <c r="AZ52" s="169">
        <f>SUM(BB52:BG55)</f>
        <v>3</v>
      </c>
      <c r="BA52" s="170"/>
      <c r="BB52" s="175">
        <f>COUNTIF(J52:AY52,"○")</f>
        <v>3</v>
      </c>
      <c r="BC52" s="176"/>
      <c r="BD52" s="175">
        <f>COUNTIF(J52:AY52,"△")</f>
        <v>0</v>
      </c>
      <c r="BE52" s="176"/>
      <c r="BF52" s="175">
        <f>COUNTIF(J52:AY52,"●")</f>
        <v>0</v>
      </c>
      <c r="BG52" s="176"/>
      <c r="BH52" s="175">
        <f>BB52*3+BD52*1</f>
        <v>9</v>
      </c>
      <c r="BI52" s="176"/>
      <c r="BJ52" s="175">
        <f>SUM(J55,P55,V55,AB55,M55,S55,Y55,AE55,AH55,AK55,AN55,AQ55,AT55,AW55)</f>
        <v>11</v>
      </c>
      <c r="BK52" s="176"/>
      <c r="BL52" s="175">
        <f>SUM(L55,R55,X55,AD55,O55,U55,AA55,AG55,AJ55,AM55,AP55,AS55,AV55,AY55)</f>
        <v>1</v>
      </c>
      <c r="BM52" s="176"/>
      <c r="BN52" s="181">
        <f>BJ52-BL52</f>
        <v>10</v>
      </c>
      <c r="BO52" s="182"/>
      <c r="BP52" s="159">
        <f>IF(ISBLANK(B52),"",RANK(BS52,$BS$40:$BS$67) )</f>
        <v>2</v>
      </c>
      <c r="BQ52" s="160"/>
      <c r="BR52" s="161"/>
      <c r="BS52" s="168">
        <f>BH52*10000+BN52*100+BJ52</f>
        <v>91011</v>
      </c>
      <c r="BU52" s="40"/>
      <c r="BY52" s="168"/>
      <c r="CA52" s="40"/>
    </row>
    <row r="53" spans="1:79" ht="10.5" customHeight="1" x14ac:dyDescent="0.15">
      <c r="A53" s="193"/>
      <c r="B53" s="203"/>
      <c r="C53" s="239"/>
      <c r="D53" s="240"/>
      <c r="E53" s="240"/>
      <c r="F53" s="240"/>
      <c r="G53" s="240"/>
      <c r="H53" s="240"/>
      <c r="I53" s="241"/>
      <c r="J53" s="37">
        <f>IF(ISBLANK(J52),"",AD41)</f>
        <v>2</v>
      </c>
      <c r="K53" s="27" t="s">
        <v>18</v>
      </c>
      <c r="L53" s="38">
        <f>IF(ISBLANK(J52),"",AB41)</f>
        <v>0</v>
      </c>
      <c r="M53" s="37" t="str">
        <f>IF(ISBLANK(M52),"",AG41)</f>
        <v/>
      </c>
      <c r="N53" s="27" t="s">
        <v>18</v>
      </c>
      <c r="O53" s="38" t="str">
        <f>IF(ISBLANK(M52),"",AE41)</f>
        <v/>
      </c>
      <c r="P53" s="37">
        <f>IF(ISBLANK(P52),"",AD45)</f>
        <v>0</v>
      </c>
      <c r="Q53" s="27" t="s">
        <v>18</v>
      </c>
      <c r="R53" s="38">
        <f>IF(ISBLANK(P52),"",AB45)</f>
        <v>0</v>
      </c>
      <c r="S53" s="37" t="str">
        <f>IF(ISBLANK(S52),"",AG45)</f>
        <v/>
      </c>
      <c r="T53" s="27" t="s">
        <v>18</v>
      </c>
      <c r="U53" s="38" t="str">
        <f>IF(ISBLANK(S52),"",AE45)</f>
        <v/>
      </c>
      <c r="V53" s="37" t="str">
        <f>IF(ISBLANK(V52),"",AD49)</f>
        <v/>
      </c>
      <c r="W53" s="27" t="s">
        <v>18</v>
      </c>
      <c r="X53" s="38" t="str">
        <f>IF(ISBLANK(V52),"",AB49)</f>
        <v/>
      </c>
      <c r="Y53" s="37" t="str">
        <f>IF(ISBLANK(Y52),"",AG49)</f>
        <v/>
      </c>
      <c r="Z53" s="27" t="s">
        <v>18</v>
      </c>
      <c r="AA53" s="38" t="str">
        <f>IF(ISBLANK(Y52),"",AE49)</f>
        <v/>
      </c>
      <c r="AB53" s="23"/>
      <c r="AC53" s="24"/>
      <c r="AD53" s="24"/>
      <c r="AE53" s="24"/>
      <c r="AF53" s="24"/>
      <c r="AG53" s="25"/>
      <c r="AH53" s="117"/>
      <c r="AI53" s="118" t="s">
        <v>18</v>
      </c>
      <c r="AJ53" s="119"/>
      <c r="AK53" s="120"/>
      <c r="AL53" s="121" t="s">
        <v>18</v>
      </c>
      <c r="AM53" s="122"/>
      <c r="AN53" s="117"/>
      <c r="AO53" s="118" t="s">
        <v>18</v>
      </c>
      <c r="AP53" s="119"/>
      <c r="AQ53" s="120"/>
      <c r="AR53" s="121" t="s">
        <v>18</v>
      </c>
      <c r="AS53" s="122"/>
      <c r="AT53" s="117">
        <v>2</v>
      </c>
      <c r="AU53" s="118" t="s">
        <v>18</v>
      </c>
      <c r="AV53" s="119">
        <v>0</v>
      </c>
      <c r="AW53" s="120"/>
      <c r="AX53" s="121" t="s">
        <v>18</v>
      </c>
      <c r="AY53" s="122"/>
      <c r="AZ53" s="171"/>
      <c r="BA53" s="172"/>
      <c r="BB53" s="177"/>
      <c r="BC53" s="178"/>
      <c r="BD53" s="177"/>
      <c r="BE53" s="178"/>
      <c r="BF53" s="177"/>
      <c r="BG53" s="178"/>
      <c r="BH53" s="177"/>
      <c r="BI53" s="178"/>
      <c r="BJ53" s="177"/>
      <c r="BK53" s="178"/>
      <c r="BL53" s="177"/>
      <c r="BM53" s="178"/>
      <c r="BN53" s="183"/>
      <c r="BO53" s="184"/>
      <c r="BP53" s="162"/>
      <c r="BQ53" s="163"/>
      <c r="BR53" s="164"/>
      <c r="BS53" s="168"/>
      <c r="BU53" s="40"/>
      <c r="BY53" s="168"/>
      <c r="CA53" s="40"/>
    </row>
    <row r="54" spans="1:79" ht="10.5" customHeight="1" x14ac:dyDescent="0.15">
      <c r="A54" s="193"/>
      <c r="B54" s="203"/>
      <c r="C54" s="239"/>
      <c r="D54" s="240"/>
      <c r="E54" s="240"/>
      <c r="F54" s="240"/>
      <c r="G54" s="240"/>
      <c r="H54" s="240"/>
      <c r="I54" s="241"/>
      <c r="J54" s="37">
        <f>IF(ISBLANK(J52),"",AD42)</f>
        <v>4</v>
      </c>
      <c r="K54" s="27" t="s">
        <v>19</v>
      </c>
      <c r="L54" s="38">
        <f>IF(ISBLANK(J52),"",AB42)</f>
        <v>0</v>
      </c>
      <c r="M54" s="37" t="str">
        <f>IF(ISBLANK(M52),"",AG42)</f>
        <v/>
      </c>
      <c r="N54" s="27" t="s">
        <v>19</v>
      </c>
      <c r="O54" s="38" t="str">
        <f>IF(ISBLANK(M52),"",AE42)</f>
        <v/>
      </c>
      <c r="P54" s="37">
        <f>IF(ISBLANK(P52),"",AD46)</f>
        <v>2</v>
      </c>
      <c r="Q54" s="27" t="s">
        <v>19</v>
      </c>
      <c r="R54" s="38">
        <f>IF(ISBLANK(P52),"",AB46)</f>
        <v>0</v>
      </c>
      <c r="S54" s="37" t="str">
        <f>IF(ISBLANK(S52),"",AG46)</f>
        <v/>
      </c>
      <c r="T54" s="27" t="s">
        <v>19</v>
      </c>
      <c r="U54" s="38" t="str">
        <f>IF(ISBLANK(S52),"",AE46)</f>
        <v/>
      </c>
      <c r="V54" s="37" t="str">
        <f>IF(ISBLANK(V52),"",AD50)</f>
        <v/>
      </c>
      <c r="W54" s="27" t="s">
        <v>19</v>
      </c>
      <c r="X54" s="38" t="str">
        <f>IF(ISBLANK(V52),"",AB50)</f>
        <v/>
      </c>
      <c r="Y54" s="37" t="str">
        <f>IF(ISBLANK(Y52),"",AG50)</f>
        <v/>
      </c>
      <c r="Z54" s="27" t="s">
        <v>19</v>
      </c>
      <c r="AA54" s="38" t="str">
        <f>IF(ISBLANK(Y52),"",AE50)</f>
        <v/>
      </c>
      <c r="AB54" s="23"/>
      <c r="AC54" s="24"/>
      <c r="AD54" s="24"/>
      <c r="AE54" s="24"/>
      <c r="AF54" s="24"/>
      <c r="AG54" s="25"/>
      <c r="AH54" s="123"/>
      <c r="AI54" s="118" t="s">
        <v>19</v>
      </c>
      <c r="AJ54" s="124"/>
      <c r="AK54" s="125"/>
      <c r="AL54" s="121" t="s">
        <v>19</v>
      </c>
      <c r="AM54" s="126"/>
      <c r="AN54" s="123"/>
      <c r="AO54" s="118" t="s">
        <v>19</v>
      </c>
      <c r="AP54" s="124"/>
      <c r="AQ54" s="125"/>
      <c r="AR54" s="121" t="s">
        <v>19</v>
      </c>
      <c r="AS54" s="126"/>
      <c r="AT54" s="123">
        <v>1</v>
      </c>
      <c r="AU54" s="118" t="s">
        <v>19</v>
      </c>
      <c r="AV54" s="124">
        <v>1</v>
      </c>
      <c r="AW54" s="125"/>
      <c r="AX54" s="121" t="s">
        <v>19</v>
      </c>
      <c r="AY54" s="126"/>
      <c r="AZ54" s="171"/>
      <c r="BA54" s="172"/>
      <c r="BB54" s="177"/>
      <c r="BC54" s="178"/>
      <c r="BD54" s="177"/>
      <c r="BE54" s="178"/>
      <c r="BF54" s="177"/>
      <c r="BG54" s="178"/>
      <c r="BH54" s="177"/>
      <c r="BI54" s="178"/>
      <c r="BJ54" s="177"/>
      <c r="BK54" s="178"/>
      <c r="BL54" s="177"/>
      <c r="BM54" s="178"/>
      <c r="BN54" s="183"/>
      <c r="BO54" s="184"/>
      <c r="BP54" s="162"/>
      <c r="BQ54" s="163"/>
      <c r="BR54" s="164"/>
      <c r="BS54" s="168"/>
      <c r="BU54" s="40"/>
      <c r="BY54" s="168"/>
      <c r="CA54" s="40"/>
    </row>
    <row r="55" spans="1:79" ht="10.5" customHeight="1" x14ac:dyDescent="0.15">
      <c r="A55" s="193"/>
      <c r="B55" s="203"/>
      <c r="C55" s="242"/>
      <c r="D55" s="243"/>
      <c r="E55" s="243"/>
      <c r="F55" s="243"/>
      <c r="G55" s="243"/>
      <c r="H55" s="243"/>
      <c r="I55" s="244"/>
      <c r="J55" s="34">
        <f>IF(ISBLANK(J52),"",SUM(J53:J54))</f>
        <v>6</v>
      </c>
      <c r="K55" s="35" t="s">
        <v>20</v>
      </c>
      <c r="L55" s="36">
        <f>IF(ISBLANK(J52),"",SUM(L53:L54))</f>
        <v>0</v>
      </c>
      <c r="M55" s="34" t="str">
        <f>IF(ISBLANK(M52),"",SUM(M53:M54))</f>
        <v/>
      </c>
      <c r="N55" s="35" t="s">
        <v>20</v>
      </c>
      <c r="O55" s="36" t="str">
        <f>IF(ISBLANK(M52),"",SUM(O53:O54))</f>
        <v/>
      </c>
      <c r="P55" s="34">
        <f>IF(ISBLANK(P52),"",SUM(P53:P54))</f>
        <v>2</v>
      </c>
      <c r="Q55" s="35" t="s">
        <v>20</v>
      </c>
      <c r="R55" s="36">
        <f>IF(ISBLANK(P52),"",SUM(R53:R54))</f>
        <v>0</v>
      </c>
      <c r="S55" s="34" t="str">
        <f>IF(ISBLANK(S52),"",SUM(S53:S54))</f>
        <v/>
      </c>
      <c r="T55" s="35" t="s">
        <v>20</v>
      </c>
      <c r="U55" s="36" t="str">
        <f>IF(ISBLANK(S52),"",SUM(U53:U54))</f>
        <v/>
      </c>
      <c r="V55" s="34" t="str">
        <f>IF(ISBLANK(V52),"",SUM(V53:V54))</f>
        <v/>
      </c>
      <c r="W55" s="35" t="s">
        <v>20</v>
      </c>
      <c r="X55" s="36" t="str">
        <f>IF(ISBLANK(V52),"",SUM(X53:X54))</f>
        <v/>
      </c>
      <c r="Y55" s="34" t="str">
        <f>IF(ISBLANK(Y52),"",SUM(Y53:Y54))</f>
        <v/>
      </c>
      <c r="Z55" s="35" t="s">
        <v>20</v>
      </c>
      <c r="AA55" s="36" t="str">
        <f>IF(ISBLANK(Y52),"",SUM(AA53:AA54))</f>
        <v/>
      </c>
      <c r="AB55" s="31"/>
      <c r="AC55" s="32"/>
      <c r="AD55" s="32"/>
      <c r="AE55" s="32"/>
      <c r="AF55" s="32"/>
      <c r="AG55" s="33"/>
      <c r="AH55" s="34" t="str">
        <f>IF(ISBLANK(AH52),"",SUM(AH53:AH54))</f>
        <v/>
      </c>
      <c r="AI55" s="35" t="s">
        <v>20</v>
      </c>
      <c r="AJ55" s="36" t="str">
        <f>IF(ISBLANK(AH52),"",SUM(AJ53:AJ54))</f>
        <v/>
      </c>
      <c r="AK55" s="34" t="str">
        <f>IF(ISBLANK(AK52),"",SUM(AK53:AK54))</f>
        <v/>
      </c>
      <c r="AL55" s="35" t="s">
        <v>20</v>
      </c>
      <c r="AM55" s="36" t="str">
        <f>IF(ISBLANK(AK52),"",SUM(AM53:AM54))</f>
        <v/>
      </c>
      <c r="AN55" s="34" t="str">
        <f>IF(ISBLANK(AN52),"",SUM(AN53:AN54))</f>
        <v/>
      </c>
      <c r="AO55" s="35" t="s">
        <v>20</v>
      </c>
      <c r="AP55" s="36" t="str">
        <f>IF(ISBLANK(AN52),"",SUM(AP53:AP54))</f>
        <v/>
      </c>
      <c r="AQ55" s="34" t="str">
        <f>IF(ISBLANK(AQ52),"",SUM(AQ53:AQ54))</f>
        <v/>
      </c>
      <c r="AR55" s="35" t="s">
        <v>20</v>
      </c>
      <c r="AS55" s="36" t="str">
        <f>IF(ISBLANK(AQ52),"",SUM(AS53:AS54))</f>
        <v/>
      </c>
      <c r="AT55" s="34">
        <f>IF(ISBLANK(AT52),"",SUM(AT53:AT54))</f>
        <v>3</v>
      </c>
      <c r="AU55" s="35" t="s">
        <v>20</v>
      </c>
      <c r="AV55" s="36">
        <f>IF(ISBLANK(AT52),"",SUM(AV53:AV54))</f>
        <v>1</v>
      </c>
      <c r="AW55" s="34" t="str">
        <f>IF(ISBLANK(AW52),"",SUM(AW53:AW54))</f>
        <v/>
      </c>
      <c r="AX55" s="35" t="s">
        <v>20</v>
      </c>
      <c r="AY55" s="36" t="str">
        <f>IF(ISBLANK(AW52),"",SUM(AY53:AY54))</f>
        <v/>
      </c>
      <c r="AZ55" s="173"/>
      <c r="BA55" s="174"/>
      <c r="BB55" s="179"/>
      <c r="BC55" s="180"/>
      <c r="BD55" s="179"/>
      <c r="BE55" s="180"/>
      <c r="BF55" s="179"/>
      <c r="BG55" s="180"/>
      <c r="BH55" s="179"/>
      <c r="BI55" s="180"/>
      <c r="BJ55" s="179"/>
      <c r="BK55" s="180"/>
      <c r="BL55" s="179"/>
      <c r="BM55" s="180"/>
      <c r="BN55" s="185"/>
      <c r="BO55" s="186"/>
      <c r="BP55" s="165"/>
      <c r="BQ55" s="166"/>
      <c r="BR55" s="167"/>
      <c r="BS55" s="168"/>
      <c r="BU55" s="40"/>
      <c r="BY55" s="168"/>
      <c r="CA55" s="40"/>
    </row>
    <row r="56" spans="1:79" ht="18" customHeight="1" x14ac:dyDescent="0.15">
      <c r="A56" s="193">
        <f>BP56</f>
        <v>4</v>
      </c>
      <c r="B56" s="203">
        <v>5</v>
      </c>
      <c r="C56" s="236" t="s">
        <v>46</v>
      </c>
      <c r="D56" s="237"/>
      <c r="E56" s="237"/>
      <c r="F56" s="237"/>
      <c r="G56" s="237"/>
      <c r="H56" s="237"/>
      <c r="I56" s="238"/>
      <c r="J56" s="187"/>
      <c r="K56" s="188"/>
      <c r="L56" s="189"/>
      <c r="M56" s="187"/>
      <c r="N56" s="188"/>
      <c r="O56" s="189"/>
      <c r="P56" s="187" t="s">
        <v>93</v>
      </c>
      <c r="Q56" s="188"/>
      <c r="R56" s="189"/>
      <c r="S56" s="187"/>
      <c r="T56" s="188"/>
      <c r="U56" s="189"/>
      <c r="V56" s="187" t="s">
        <v>94</v>
      </c>
      <c r="W56" s="188"/>
      <c r="X56" s="189"/>
      <c r="Y56" s="187"/>
      <c r="Z56" s="188"/>
      <c r="AA56" s="189"/>
      <c r="AB56" s="187"/>
      <c r="AC56" s="188"/>
      <c r="AD56" s="189"/>
      <c r="AE56" s="187"/>
      <c r="AF56" s="188"/>
      <c r="AG56" s="189"/>
      <c r="AH56" s="20"/>
      <c r="AI56" s="21"/>
      <c r="AJ56" s="21"/>
      <c r="AK56" s="21"/>
      <c r="AL56" s="21"/>
      <c r="AM56" s="22"/>
      <c r="AN56" s="190"/>
      <c r="AO56" s="191"/>
      <c r="AP56" s="192"/>
      <c r="AQ56" s="187"/>
      <c r="AR56" s="188"/>
      <c r="AS56" s="189"/>
      <c r="AT56" s="190"/>
      <c r="AU56" s="191"/>
      <c r="AV56" s="192"/>
      <c r="AW56" s="187"/>
      <c r="AX56" s="188"/>
      <c r="AY56" s="189"/>
      <c r="AZ56" s="169">
        <f>SUM(BB56:BG59)</f>
        <v>2</v>
      </c>
      <c r="BA56" s="170"/>
      <c r="BB56" s="175">
        <f>COUNTIF(J56:AY56,"○")</f>
        <v>1</v>
      </c>
      <c r="BC56" s="176"/>
      <c r="BD56" s="175">
        <f>COUNTIF(J56:AY56,"△")</f>
        <v>1</v>
      </c>
      <c r="BE56" s="176"/>
      <c r="BF56" s="175">
        <f>COUNTIF(J56:AY56,"●")</f>
        <v>0</v>
      </c>
      <c r="BG56" s="176"/>
      <c r="BH56" s="175">
        <f>BB56*3+BD56*1</f>
        <v>4</v>
      </c>
      <c r="BI56" s="176"/>
      <c r="BJ56" s="175">
        <f>SUM(J59,P59,V59,AB59,M59,S59,Y59,AE59,AH59,AK59,AN59,AQ59,AT59,AW59)</f>
        <v>2</v>
      </c>
      <c r="BK56" s="176"/>
      <c r="BL56" s="175">
        <f>SUM(L59,R59,X59,AD59,O59,U59,AA59,AG59,AJ59,AM59,AP59,AS59,AV59,AY59)</f>
        <v>1</v>
      </c>
      <c r="BM56" s="176"/>
      <c r="BN56" s="181">
        <f>BJ56-BL56</f>
        <v>1</v>
      </c>
      <c r="BO56" s="182"/>
      <c r="BP56" s="159">
        <f>IF(ISBLANK(B56),"",RANK(BS56,$BS$40:$BS$67) )</f>
        <v>4</v>
      </c>
      <c r="BQ56" s="160"/>
      <c r="BR56" s="161"/>
      <c r="BS56" s="168">
        <f>BH56*10000+BN56*100+BJ56</f>
        <v>40102</v>
      </c>
      <c r="BU56" s="40"/>
      <c r="BY56" s="168"/>
      <c r="CA56" s="40"/>
    </row>
    <row r="57" spans="1:79" ht="10.5" customHeight="1" x14ac:dyDescent="0.15">
      <c r="A57" s="193"/>
      <c r="B57" s="203"/>
      <c r="C57" s="239"/>
      <c r="D57" s="240"/>
      <c r="E57" s="240"/>
      <c r="F57" s="240"/>
      <c r="G57" s="240"/>
      <c r="H57" s="240"/>
      <c r="I57" s="241"/>
      <c r="J57" s="37" t="str">
        <f>IF(ISBLANK(J56),"",AJ41)</f>
        <v/>
      </c>
      <c r="K57" s="27" t="s">
        <v>18</v>
      </c>
      <c r="L57" s="38" t="str">
        <f>IF(ISBLANK(J56),"",AH41)</f>
        <v/>
      </c>
      <c r="M57" s="37" t="str">
        <f>IF(ISBLANK(M56),"",AM41)</f>
        <v/>
      </c>
      <c r="N57" s="27" t="s">
        <v>18</v>
      </c>
      <c r="O57" s="38" t="str">
        <f>IF(ISBLANK(M56),"",AK41)</f>
        <v/>
      </c>
      <c r="P57" s="37">
        <f>IF(ISBLANK(P56),"",AJ45)</f>
        <v>1</v>
      </c>
      <c r="Q57" s="27" t="s">
        <v>18</v>
      </c>
      <c r="R57" s="38">
        <f>IF(ISBLANK(P56),"",AH45)</f>
        <v>1</v>
      </c>
      <c r="S57" s="37" t="str">
        <f>IF(ISBLANK(S56),"",AM45)</f>
        <v/>
      </c>
      <c r="T57" s="27" t="s">
        <v>18</v>
      </c>
      <c r="U57" s="38" t="str">
        <f>IF(ISBLANK(S56),"",AK45)</f>
        <v/>
      </c>
      <c r="V57" s="37">
        <f>IF(ISBLANK(V56),"",AJ49)</f>
        <v>0</v>
      </c>
      <c r="W57" s="27" t="s">
        <v>18</v>
      </c>
      <c r="X57" s="38">
        <f>IF(ISBLANK(V56),"",AH49)</f>
        <v>0</v>
      </c>
      <c r="Y57" s="37" t="str">
        <f>IF(ISBLANK(Y56),"",AM49)</f>
        <v/>
      </c>
      <c r="Z57" s="27" t="s">
        <v>18</v>
      </c>
      <c r="AA57" s="38" t="str">
        <f>IF(ISBLANK(Y56),"",AK49)</f>
        <v/>
      </c>
      <c r="AB57" s="37" t="str">
        <f>IF(ISBLANK(AB56),"",AJ53)</f>
        <v/>
      </c>
      <c r="AC57" s="27" t="s">
        <v>18</v>
      </c>
      <c r="AD57" s="38" t="str">
        <f>IF(ISBLANK(AB56),"",AH53)</f>
        <v/>
      </c>
      <c r="AE57" s="37" t="str">
        <f>IF(ISBLANK(AE56),"",AM53)</f>
        <v/>
      </c>
      <c r="AF57" s="27" t="s">
        <v>18</v>
      </c>
      <c r="AG57" s="38" t="str">
        <f>IF(ISBLANK(AE56),"",AK53)</f>
        <v/>
      </c>
      <c r="AH57" s="23"/>
      <c r="AI57" s="24"/>
      <c r="AJ57" s="24"/>
      <c r="AK57" s="24"/>
      <c r="AL57" s="24"/>
      <c r="AM57" s="25"/>
      <c r="AN57" s="117"/>
      <c r="AO57" s="118" t="s">
        <v>18</v>
      </c>
      <c r="AP57" s="119"/>
      <c r="AQ57" s="120"/>
      <c r="AR57" s="121" t="s">
        <v>18</v>
      </c>
      <c r="AS57" s="122"/>
      <c r="AT57" s="117"/>
      <c r="AU57" s="118" t="s">
        <v>18</v>
      </c>
      <c r="AV57" s="119"/>
      <c r="AW57" s="120"/>
      <c r="AX57" s="121" t="s">
        <v>18</v>
      </c>
      <c r="AY57" s="122"/>
      <c r="AZ57" s="171"/>
      <c r="BA57" s="172"/>
      <c r="BB57" s="177"/>
      <c r="BC57" s="178"/>
      <c r="BD57" s="177"/>
      <c r="BE57" s="178"/>
      <c r="BF57" s="177"/>
      <c r="BG57" s="178"/>
      <c r="BH57" s="177"/>
      <c r="BI57" s="178"/>
      <c r="BJ57" s="177"/>
      <c r="BK57" s="178"/>
      <c r="BL57" s="177"/>
      <c r="BM57" s="178"/>
      <c r="BN57" s="183"/>
      <c r="BO57" s="184"/>
      <c r="BP57" s="162"/>
      <c r="BQ57" s="163"/>
      <c r="BR57" s="164"/>
      <c r="BS57" s="168"/>
      <c r="BU57" s="40"/>
      <c r="BY57" s="168"/>
      <c r="CA57" s="40"/>
    </row>
    <row r="58" spans="1:79" ht="10.5" customHeight="1" x14ac:dyDescent="0.15">
      <c r="A58" s="193"/>
      <c r="B58" s="203"/>
      <c r="C58" s="239"/>
      <c r="D58" s="240"/>
      <c r="E58" s="240"/>
      <c r="F58" s="240"/>
      <c r="G58" s="240"/>
      <c r="H58" s="240"/>
      <c r="I58" s="241"/>
      <c r="J58" s="37" t="str">
        <f>IF(ISBLANK(J56),"",AJ42)</f>
        <v/>
      </c>
      <c r="K58" s="27" t="s">
        <v>19</v>
      </c>
      <c r="L58" s="38" t="str">
        <f>IF(ISBLANK(J56),"",AH42)</f>
        <v/>
      </c>
      <c r="M58" s="37" t="str">
        <f>IF(ISBLANK(M56),"",AM42)</f>
        <v/>
      </c>
      <c r="N58" s="27" t="s">
        <v>19</v>
      </c>
      <c r="O58" s="38" t="str">
        <f>IF(ISBLANK(M56),"",AK42)</f>
        <v/>
      </c>
      <c r="P58" s="37">
        <f>IF(ISBLANK(P56),"",AJ46)</f>
        <v>1</v>
      </c>
      <c r="Q58" s="27" t="s">
        <v>19</v>
      </c>
      <c r="R58" s="38">
        <f>IF(ISBLANK(P56),"",AH46)</f>
        <v>0</v>
      </c>
      <c r="S58" s="37" t="str">
        <f>IF(ISBLANK(S56),"",AM46)</f>
        <v/>
      </c>
      <c r="T58" s="27" t="s">
        <v>19</v>
      </c>
      <c r="U58" s="38" t="str">
        <f>IF(ISBLANK(S56),"",AK46)</f>
        <v/>
      </c>
      <c r="V58" s="37">
        <f>IF(ISBLANK(V56),"",AJ50)</f>
        <v>0</v>
      </c>
      <c r="W58" s="27" t="s">
        <v>19</v>
      </c>
      <c r="X58" s="38">
        <f>IF(ISBLANK(V56),"",AH50)</f>
        <v>0</v>
      </c>
      <c r="Y58" s="37" t="str">
        <f>IF(ISBLANK(Y56),"",AM50)</f>
        <v/>
      </c>
      <c r="Z58" s="27" t="s">
        <v>19</v>
      </c>
      <c r="AA58" s="38" t="str">
        <f>IF(ISBLANK(Y56),"",AK50)</f>
        <v/>
      </c>
      <c r="AB58" s="37" t="str">
        <f>IF(ISBLANK(AB56),"",AJ54)</f>
        <v/>
      </c>
      <c r="AC58" s="27" t="s">
        <v>19</v>
      </c>
      <c r="AD58" s="38" t="str">
        <f>IF(ISBLANK(AB56),"",AH54)</f>
        <v/>
      </c>
      <c r="AE58" s="37" t="str">
        <f>IF(ISBLANK(AE56),"",AM54)</f>
        <v/>
      </c>
      <c r="AF58" s="27" t="s">
        <v>19</v>
      </c>
      <c r="AG58" s="38" t="str">
        <f>IF(ISBLANK(AE56),"",AK54)</f>
        <v/>
      </c>
      <c r="AH58" s="23"/>
      <c r="AI58" s="24"/>
      <c r="AJ58" s="24"/>
      <c r="AK58" s="24"/>
      <c r="AL58" s="24"/>
      <c r="AM58" s="25"/>
      <c r="AN58" s="123"/>
      <c r="AO58" s="118" t="s">
        <v>19</v>
      </c>
      <c r="AP58" s="124"/>
      <c r="AQ58" s="125"/>
      <c r="AR58" s="121" t="s">
        <v>19</v>
      </c>
      <c r="AS58" s="126"/>
      <c r="AT58" s="123"/>
      <c r="AU58" s="118" t="s">
        <v>19</v>
      </c>
      <c r="AV58" s="124"/>
      <c r="AW58" s="125"/>
      <c r="AX58" s="121" t="s">
        <v>19</v>
      </c>
      <c r="AY58" s="126"/>
      <c r="AZ58" s="171"/>
      <c r="BA58" s="172"/>
      <c r="BB58" s="177"/>
      <c r="BC58" s="178"/>
      <c r="BD58" s="177"/>
      <c r="BE58" s="178"/>
      <c r="BF58" s="177"/>
      <c r="BG58" s="178"/>
      <c r="BH58" s="177"/>
      <c r="BI58" s="178"/>
      <c r="BJ58" s="177"/>
      <c r="BK58" s="178"/>
      <c r="BL58" s="177"/>
      <c r="BM58" s="178"/>
      <c r="BN58" s="183"/>
      <c r="BO58" s="184"/>
      <c r="BP58" s="162"/>
      <c r="BQ58" s="163"/>
      <c r="BR58" s="164"/>
      <c r="BS58" s="168"/>
      <c r="BU58" s="40"/>
      <c r="BY58" s="168"/>
      <c r="CA58" s="40"/>
    </row>
    <row r="59" spans="1:79" ht="10.5" customHeight="1" x14ac:dyDescent="0.15">
      <c r="A59" s="193"/>
      <c r="B59" s="203"/>
      <c r="C59" s="242"/>
      <c r="D59" s="243"/>
      <c r="E59" s="243"/>
      <c r="F59" s="243"/>
      <c r="G59" s="243"/>
      <c r="H59" s="243"/>
      <c r="I59" s="244"/>
      <c r="J59" s="34" t="str">
        <f>IF(ISBLANK(J56),"",SUM(J57:J58))</f>
        <v/>
      </c>
      <c r="K59" s="35" t="s">
        <v>20</v>
      </c>
      <c r="L59" s="36" t="str">
        <f>IF(ISBLANK(J56),"",SUM(L57:L58))</f>
        <v/>
      </c>
      <c r="M59" s="37" t="str">
        <f t="shared" ref="M59" si="139">IF(ISBLANK(M58),"",AM43)</f>
        <v/>
      </c>
      <c r="N59" s="35" t="s">
        <v>20</v>
      </c>
      <c r="O59" s="36" t="str">
        <f>IF(ISBLANK(M56),"",SUM(O57:O58))</f>
        <v/>
      </c>
      <c r="P59" s="34">
        <f>IF(ISBLANK(P56),"",SUM(P57:P58))</f>
        <v>2</v>
      </c>
      <c r="Q59" s="35" t="s">
        <v>20</v>
      </c>
      <c r="R59" s="36">
        <f>IF(ISBLANK(P56),"",SUM(R57:R58))</f>
        <v>1</v>
      </c>
      <c r="S59" s="34" t="str">
        <f>IF(ISBLANK(S56),"",SUM(S57:S58))</f>
        <v/>
      </c>
      <c r="T59" s="35" t="s">
        <v>20</v>
      </c>
      <c r="U59" s="36" t="str">
        <f>IF(ISBLANK(S56),"",SUM(U57:U58))</f>
        <v/>
      </c>
      <c r="V59" s="34">
        <f>IF(ISBLANK(V56),"",SUM(V57:V58))</f>
        <v>0</v>
      </c>
      <c r="W59" s="35" t="s">
        <v>20</v>
      </c>
      <c r="X59" s="36">
        <f>IF(ISBLANK(V56),"",SUM(X57:X58))</f>
        <v>0</v>
      </c>
      <c r="Y59" s="34" t="str">
        <f>IF(ISBLANK(Y56),"",SUM(Y57:Y58))</f>
        <v/>
      </c>
      <c r="Z59" s="35" t="s">
        <v>20</v>
      </c>
      <c r="AA59" s="36" t="str">
        <f>IF(ISBLANK(Y56),"",SUM(AA57:AA58))</f>
        <v/>
      </c>
      <c r="AB59" s="34" t="str">
        <f>IF(ISBLANK(AB56),"",SUM(AB57:AB58))</f>
        <v/>
      </c>
      <c r="AC59" s="35" t="s">
        <v>20</v>
      </c>
      <c r="AD59" s="36" t="str">
        <f>IF(ISBLANK(AB56),"",SUM(AD57:AD58))</f>
        <v/>
      </c>
      <c r="AE59" s="34" t="str">
        <f>IF(ISBLANK(AE56),"",SUM(AE57:AE58))</f>
        <v/>
      </c>
      <c r="AF59" s="35" t="s">
        <v>20</v>
      </c>
      <c r="AG59" s="38" t="str">
        <f>IF(ISBLANK(AE58),"",AK55)</f>
        <v/>
      </c>
      <c r="AH59" s="31"/>
      <c r="AI59" s="32"/>
      <c r="AJ59" s="32"/>
      <c r="AK59" s="32"/>
      <c r="AL59" s="32"/>
      <c r="AM59" s="33"/>
      <c r="AN59" s="34" t="str">
        <f>IF(ISBLANK(AN56),"",SUM(AN57:AN58))</f>
        <v/>
      </c>
      <c r="AO59" s="35" t="s">
        <v>20</v>
      </c>
      <c r="AP59" s="36" t="str">
        <f>IF(ISBLANK(AN56),"",SUM(AP57:AP58))</f>
        <v/>
      </c>
      <c r="AQ59" s="34" t="str">
        <f>IF(ISBLANK(AQ56),"",SUM(AQ57:AQ58))</f>
        <v/>
      </c>
      <c r="AR59" s="35" t="s">
        <v>20</v>
      </c>
      <c r="AS59" s="36" t="str">
        <f>IF(ISBLANK(AQ56),"",SUM(AS57:AS58))</f>
        <v/>
      </c>
      <c r="AT59" s="34" t="str">
        <f>IF(ISBLANK(AT56),"",SUM(AT57:AT58))</f>
        <v/>
      </c>
      <c r="AU59" s="35" t="s">
        <v>20</v>
      </c>
      <c r="AV59" s="36" t="str">
        <f>IF(ISBLANK(AT56),"",SUM(AV57:AV58))</f>
        <v/>
      </c>
      <c r="AW59" s="34" t="str">
        <f>IF(ISBLANK(AW56),"",SUM(AW57:AW58))</f>
        <v/>
      </c>
      <c r="AX59" s="35" t="s">
        <v>20</v>
      </c>
      <c r="AY59" s="36" t="str">
        <f>IF(ISBLANK(AW56),"",SUM(AY57:AY58))</f>
        <v/>
      </c>
      <c r="AZ59" s="173"/>
      <c r="BA59" s="174"/>
      <c r="BB59" s="179"/>
      <c r="BC59" s="180"/>
      <c r="BD59" s="179"/>
      <c r="BE59" s="180"/>
      <c r="BF59" s="179"/>
      <c r="BG59" s="180"/>
      <c r="BH59" s="179"/>
      <c r="BI59" s="180"/>
      <c r="BJ59" s="179"/>
      <c r="BK59" s="180"/>
      <c r="BL59" s="179"/>
      <c r="BM59" s="180"/>
      <c r="BN59" s="185"/>
      <c r="BO59" s="186"/>
      <c r="BP59" s="165"/>
      <c r="BQ59" s="166"/>
      <c r="BR59" s="167"/>
      <c r="BS59" s="168"/>
      <c r="BU59" s="40"/>
      <c r="BY59" s="168"/>
      <c r="CA59" s="40"/>
    </row>
    <row r="60" spans="1:79" ht="18" customHeight="1" x14ac:dyDescent="0.15">
      <c r="A60" s="193">
        <f>BP60</f>
        <v>1</v>
      </c>
      <c r="B60" s="203">
        <v>6</v>
      </c>
      <c r="C60" s="236" t="s">
        <v>70</v>
      </c>
      <c r="D60" s="237"/>
      <c r="E60" s="237"/>
      <c r="F60" s="237"/>
      <c r="G60" s="237"/>
      <c r="H60" s="237"/>
      <c r="I60" s="238"/>
      <c r="J60" s="187"/>
      <c r="K60" s="188"/>
      <c r="L60" s="189"/>
      <c r="M60" s="187"/>
      <c r="N60" s="188"/>
      <c r="O60" s="189"/>
      <c r="P60" s="187" t="s">
        <v>93</v>
      </c>
      <c r="Q60" s="188"/>
      <c r="R60" s="189"/>
      <c r="S60" s="187"/>
      <c r="T60" s="188"/>
      <c r="U60" s="189"/>
      <c r="V60" s="187" t="s">
        <v>93</v>
      </c>
      <c r="W60" s="188"/>
      <c r="X60" s="189"/>
      <c r="Y60" s="187"/>
      <c r="Z60" s="188"/>
      <c r="AA60" s="189"/>
      <c r="AB60" s="187"/>
      <c r="AC60" s="188"/>
      <c r="AD60" s="189"/>
      <c r="AE60" s="187"/>
      <c r="AF60" s="188"/>
      <c r="AG60" s="189"/>
      <c r="AH60" s="187"/>
      <c r="AI60" s="188"/>
      <c r="AJ60" s="189"/>
      <c r="AK60" s="187"/>
      <c r="AL60" s="188"/>
      <c r="AM60" s="189"/>
      <c r="AN60" s="20"/>
      <c r="AO60" s="21"/>
      <c r="AP60" s="21"/>
      <c r="AQ60" s="21"/>
      <c r="AR60" s="21"/>
      <c r="AS60" s="22"/>
      <c r="AT60" s="190" t="s">
        <v>93</v>
      </c>
      <c r="AU60" s="191"/>
      <c r="AV60" s="192"/>
      <c r="AW60" s="187"/>
      <c r="AX60" s="188"/>
      <c r="AY60" s="189"/>
      <c r="AZ60" s="169">
        <f>SUM(BB60:BG63)</f>
        <v>3</v>
      </c>
      <c r="BA60" s="170"/>
      <c r="BB60" s="175">
        <f>COUNTIF(J60:AY60,"○")</f>
        <v>3</v>
      </c>
      <c r="BC60" s="176"/>
      <c r="BD60" s="175">
        <f>COUNTIF(J60:AY60,"△")</f>
        <v>0</v>
      </c>
      <c r="BE60" s="176"/>
      <c r="BF60" s="175">
        <f>COUNTIF(J60:AY60,"●")</f>
        <v>0</v>
      </c>
      <c r="BG60" s="176"/>
      <c r="BH60" s="175">
        <f>BB60*3+BD60*1</f>
        <v>9</v>
      </c>
      <c r="BI60" s="176"/>
      <c r="BJ60" s="175">
        <f>SUM(J63,P63,V63,AB63,M63,S63,Y63,AE63,AH63,AK63,AN63,AQ63,AT63,AW63)</f>
        <v>12</v>
      </c>
      <c r="BK60" s="176"/>
      <c r="BL60" s="175">
        <f>SUM(L63,R63,X63,AD63,O63,U63,AA63,AG63,AJ63,AM63,AP63,AS63,AV63,AY63)</f>
        <v>1</v>
      </c>
      <c r="BM60" s="176"/>
      <c r="BN60" s="181">
        <f>BJ60-BL60</f>
        <v>11</v>
      </c>
      <c r="BO60" s="182"/>
      <c r="BP60" s="159">
        <f>IF(ISBLANK(B60),"",RANK(BS60,$BS$40:$BS$67) )</f>
        <v>1</v>
      </c>
      <c r="BQ60" s="160"/>
      <c r="BR60" s="161"/>
      <c r="BS60" s="168">
        <f>BH60*10000+BN60*100+BJ60</f>
        <v>91112</v>
      </c>
      <c r="BU60" s="40"/>
      <c r="BY60" s="168"/>
      <c r="CA60" s="40"/>
    </row>
    <row r="61" spans="1:79" ht="10.5" customHeight="1" x14ac:dyDescent="0.15">
      <c r="A61" s="193"/>
      <c r="B61" s="203"/>
      <c r="C61" s="239"/>
      <c r="D61" s="240"/>
      <c r="E61" s="240"/>
      <c r="F61" s="240"/>
      <c r="G61" s="240"/>
      <c r="H61" s="240"/>
      <c r="I61" s="241"/>
      <c r="J61" s="37" t="str">
        <f>IF(ISBLANK(J60),"",AP41)</f>
        <v/>
      </c>
      <c r="K61" s="27" t="s">
        <v>18</v>
      </c>
      <c r="L61" s="38" t="str">
        <f>IF(ISBLANK(J60),"",AN41)</f>
        <v/>
      </c>
      <c r="M61" s="37" t="str">
        <f>IF(ISBLANK(M60),"",AS41)</f>
        <v/>
      </c>
      <c r="N61" s="27" t="s">
        <v>18</v>
      </c>
      <c r="O61" s="38" t="str">
        <f>IF(ISBLANK(M60),"",AQ41)</f>
        <v/>
      </c>
      <c r="P61" s="37">
        <f>IF(ISBLANK(P60),"",AP45)</f>
        <v>1</v>
      </c>
      <c r="Q61" s="27" t="s">
        <v>18</v>
      </c>
      <c r="R61" s="38">
        <f>IF(ISBLANK(P60),"",AN45)</f>
        <v>0</v>
      </c>
      <c r="S61" s="37" t="str">
        <f>IF(ISBLANK(S60),"",AS45)</f>
        <v/>
      </c>
      <c r="T61" s="27" t="s">
        <v>18</v>
      </c>
      <c r="U61" s="38" t="str">
        <f>IF(ISBLANK(S60),"",AQ45)</f>
        <v/>
      </c>
      <c r="V61" s="37">
        <f>IF(ISBLANK(V60),"",AP49)</f>
        <v>3</v>
      </c>
      <c r="W61" s="27" t="s">
        <v>18</v>
      </c>
      <c r="X61" s="38">
        <f>IF(ISBLANK(V60),"",AN49)</f>
        <v>0</v>
      </c>
      <c r="Y61" s="37" t="str">
        <f>IF(ISBLANK(Y60),"",AS49)</f>
        <v/>
      </c>
      <c r="Z61" s="27" t="s">
        <v>18</v>
      </c>
      <c r="AA61" s="38" t="str">
        <f>IF(ISBLANK(Y60),"",AQ49)</f>
        <v/>
      </c>
      <c r="AB61" s="37" t="str">
        <f>IF(ISBLANK(AB60),"",AP53)</f>
        <v/>
      </c>
      <c r="AC61" s="27" t="s">
        <v>18</v>
      </c>
      <c r="AD61" s="38" t="str">
        <f>IF(ISBLANK(AB60),"",AN53)</f>
        <v/>
      </c>
      <c r="AE61" s="37" t="str">
        <f>IF(ISBLANK(AE60),"",AS53)</f>
        <v/>
      </c>
      <c r="AF61" s="27" t="s">
        <v>18</v>
      </c>
      <c r="AG61" s="38" t="str">
        <f>IF(ISBLANK(AE60),"",AQ53)</f>
        <v/>
      </c>
      <c r="AH61" s="37" t="str">
        <f>IF(ISBLANK(AH60),"",AP53)</f>
        <v/>
      </c>
      <c r="AI61" s="27" t="s">
        <v>18</v>
      </c>
      <c r="AJ61" s="38" t="str">
        <f>IF(ISBLANK(AH60),"",AQ53)</f>
        <v/>
      </c>
      <c r="AK61" s="37" t="str">
        <f>IF(ISBLANK(AK60),"",AS57)</f>
        <v/>
      </c>
      <c r="AL61" s="27" t="s">
        <v>18</v>
      </c>
      <c r="AM61" s="38" t="str">
        <f>IF(ISBLANK(AK60),"",AQ57)</f>
        <v/>
      </c>
      <c r="AN61" s="23"/>
      <c r="AO61" s="24"/>
      <c r="AP61" s="24"/>
      <c r="AQ61" s="24"/>
      <c r="AR61" s="24"/>
      <c r="AS61" s="25"/>
      <c r="AT61" s="117">
        <v>2</v>
      </c>
      <c r="AU61" s="118" t="s">
        <v>18</v>
      </c>
      <c r="AV61" s="119">
        <v>0</v>
      </c>
      <c r="AW61" s="120"/>
      <c r="AX61" s="121" t="s">
        <v>18</v>
      </c>
      <c r="AY61" s="122"/>
      <c r="AZ61" s="171"/>
      <c r="BA61" s="172"/>
      <c r="BB61" s="177"/>
      <c r="BC61" s="178"/>
      <c r="BD61" s="177"/>
      <c r="BE61" s="178"/>
      <c r="BF61" s="177"/>
      <c r="BG61" s="178"/>
      <c r="BH61" s="177"/>
      <c r="BI61" s="178"/>
      <c r="BJ61" s="177"/>
      <c r="BK61" s="178"/>
      <c r="BL61" s="177"/>
      <c r="BM61" s="178"/>
      <c r="BN61" s="183"/>
      <c r="BO61" s="184"/>
      <c r="BP61" s="162"/>
      <c r="BQ61" s="163"/>
      <c r="BR61" s="164"/>
      <c r="BS61" s="168"/>
      <c r="BU61" s="40"/>
      <c r="BY61" s="168"/>
      <c r="CA61" s="40"/>
    </row>
    <row r="62" spans="1:79" ht="10.5" customHeight="1" x14ac:dyDescent="0.15">
      <c r="A62" s="193"/>
      <c r="B62" s="203"/>
      <c r="C62" s="239"/>
      <c r="D62" s="240"/>
      <c r="E62" s="240"/>
      <c r="F62" s="240"/>
      <c r="G62" s="240"/>
      <c r="H62" s="240"/>
      <c r="I62" s="241"/>
      <c r="J62" s="37" t="str">
        <f>IF(ISBLANK(J60),"",AP42)</f>
        <v/>
      </c>
      <c r="K62" s="27" t="s">
        <v>19</v>
      </c>
      <c r="L62" s="38" t="str">
        <f>IF(ISBLANK(J60),"",AN42)</f>
        <v/>
      </c>
      <c r="M62" s="37" t="str">
        <f>IF(ISBLANK(M60),"",AS42)</f>
        <v/>
      </c>
      <c r="N62" s="27" t="s">
        <v>19</v>
      </c>
      <c r="O62" s="38" t="str">
        <f>IF(ISBLANK(M60),"",AQ42)</f>
        <v/>
      </c>
      <c r="P62" s="37">
        <f>IF(ISBLANK(P60),"",AP46)</f>
        <v>1</v>
      </c>
      <c r="Q62" s="27" t="s">
        <v>19</v>
      </c>
      <c r="R62" s="38">
        <f>IF(ISBLANK(P60),"",AN46)</f>
        <v>0</v>
      </c>
      <c r="S62" s="37" t="str">
        <f>IF(ISBLANK(S60),"",AS46)</f>
        <v/>
      </c>
      <c r="T62" s="27" t="s">
        <v>19</v>
      </c>
      <c r="U62" s="38" t="str">
        <f>IF(ISBLANK(S60),"",AQ46)</f>
        <v/>
      </c>
      <c r="V62" s="37">
        <f>IF(ISBLANK(V60),"",AP50)</f>
        <v>1</v>
      </c>
      <c r="W62" s="27" t="s">
        <v>19</v>
      </c>
      <c r="X62" s="38">
        <f>IF(ISBLANK(V60),"",AN50)</f>
        <v>0</v>
      </c>
      <c r="Y62" s="37" t="str">
        <f>IF(ISBLANK(Y60),"",AS50)</f>
        <v/>
      </c>
      <c r="Z62" s="27" t="s">
        <v>19</v>
      </c>
      <c r="AA62" s="38" t="str">
        <f>IF(ISBLANK(Y60),"",AQ50)</f>
        <v/>
      </c>
      <c r="AB62" s="37" t="str">
        <f>IF(ISBLANK(AB60),"",AP54)</f>
        <v/>
      </c>
      <c r="AC62" s="27" t="s">
        <v>19</v>
      </c>
      <c r="AD62" s="38" t="str">
        <f>IF(ISBLANK(AB60),"",AN54)</f>
        <v/>
      </c>
      <c r="AE62" s="37" t="str">
        <f>IF(ISBLANK(AE60),"",AS54)</f>
        <v/>
      </c>
      <c r="AF62" s="27" t="s">
        <v>19</v>
      </c>
      <c r="AG62" s="38" t="str">
        <f>IF(ISBLANK(AG60),"",AU54)</f>
        <v/>
      </c>
      <c r="AH62" s="37" t="str">
        <f>IF(ISBLANK(AH60),"",AP54)</f>
        <v/>
      </c>
      <c r="AI62" s="27" t="s">
        <v>19</v>
      </c>
      <c r="AJ62" s="38" t="str">
        <f>IF(ISBLANK(AH60),"",AQ54)</f>
        <v/>
      </c>
      <c r="AK62" s="37" t="str">
        <f>IF(ISBLANK(AK60),"",AS58)</f>
        <v/>
      </c>
      <c r="AL62" s="27" t="s">
        <v>19</v>
      </c>
      <c r="AM62" s="38" t="str">
        <f>IF(ISBLANK(AK60),"",AQ58)</f>
        <v/>
      </c>
      <c r="AN62" s="23"/>
      <c r="AO62" s="24"/>
      <c r="AP62" s="24"/>
      <c r="AQ62" s="24"/>
      <c r="AR62" s="24"/>
      <c r="AS62" s="25"/>
      <c r="AT62" s="123">
        <v>4</v>
      </c>
      <c r="AU62" s="118" t="s">
        <v>19</v>
      </c>
      <c r="AV62" s="124">
        <v>1</v>
      </c>
      <c r="AW62" s="125"/>
      <c r="AX62" s="121" t="s">
        <v>19</v>
      </c>
      <c r="AY62" s="126"/>
      <c r="AZ62" s="171"/>
      <c r="BA62" s="172"/>
      <c r="BB62" s="177"/>
      <c r="BC62" s="178"/>
      <c r="BD62" s="177"/>
      <c r="BE62" s="178"/>
      <c r="BF62" s="177"/>
      <c r="BG62" s="178"/>
      <c r="BH62" s="177"/>
      <c r="BI62" s="178"/>
      <c r="BJ62" s="177"/>
      <c r="BK62" s="178"/>
      <c r="BL62" s="177"/>
      <c r="BM62" s="178"/>
      <c r="BN62" s="183"/>
      <c r="BO62" s="184"/>
      <c r="BP62" s="162"/>
      <c r="BQ62" s="163"/>
      <c r="BR62" s="164"/>
      <c r="BS62" s="168"/>
      <c r="BU62" s="40"/>
      <c r="BY62" s="168"/>
      <c r="CA62" s="40"/>
    </row>
    <row r="63" spans="1:79" ht="10.5" customHeight="1" x14ac:dyDescent="0.15">
      <c r="A63" s="193"/>
      <c r="B63" s="203"/>
      <c r="C63" s="242"/>
      <c r="D63" s="243"/>
      <c r="E63" s="243"/>
      <c r="F63" s="243"/>
      <c r="G63" s="243"/>
      <c r="H63" s="243"/>
      <c r="I63" s="244"/>
      <c r="J63" s="34" t="str">
        <f>IF(ISBLANK(J60),"",SUM(J61:J62))</f>
        <v/>
      </c>
      <c r="K63" s="35" t="s">
        <v>20</v>
      </c>
      <c r="L63" s="36" t="str">
        <f>IF(ISBLANK(J60),"",SUM(L61:L62))</f>
        <v/>
      </c>
      <c r="M63" s="37" t="str">
        <f t="shared" ref="M63" si="140">IF(ISBLANK(M62),"",AS43)</f>
        <v/>
      </c>
      <c r="N63" s="35" t="s">
        <v>20</v>
      </c>
      <c r="O63" s="38" t="str">
        <f t="shared" ref="O63" si="141">IF(ISBLANK(M62),"",AQ43)</f>
        <v/>
      </c>
      <c r="P63" s="34">
        <f>IF(ISBLANK(P60),"",SUM(P61:P62))</f>
        <v>2</v>
      </c>
      <c r="Q63" s="35" t="s">
        <v>20</v>
      </c>
      <c r="R63" s="36">
        <f>IF(ISBLANK(P60),"",SUM(R61:R62))</f>
        <v>0</v>
      </c>
      <c r="S63" s="34" t="str">
        <f>IF(ISBLANK(S60),"",SUM(S61:S62))</f>
        <v/>
      </c>
      <c r="T63" s="35" t="s">
        <v>20</v>
      </c>
      <c r="U63" s="36" t="str">
        <f>IF(ISBLANK(S60),"",SUM(U61:U62))</f>
        <v/>
      </c>
      <c r="V63" s="34">
        <f>IF(ISBLANK(V60),"",SUM(V61:V62))</f>
        <v>4</v>
      </c>
      <c r="W63" s="35" t="s">
        <v>20</v>
      </c>
      <c r="X63" s="36">
        <f>IF(ISBLANK(V60),"",SUM(X61:X62))</f>
        <v>0</v>
      </c>
      <c r="Y63" s="34" t="str">
        <f>IF(ISBLANK(Y60),"",SUM(Y61:Y62))</f>
        <v/>
      </c>
      <c r="Z63" s="35" t="s">
        <v>20</v>
      </c>
      <c r="AA63" s="36" t="str">
        <f>IF(ISBLANK(Y60),"",SUM(AA61:AA62))</f>
        <v/>
      </c>
      <c r="AB63" s="37" t="str">
        <f>IF(ISBLANK(AB62),"",AP55)</f>
        <v/>
      </c>
      <c r="AC63" s="35" t="s">
        <v>20</v>
      </c>
      <c r="AD63" s="36" t="str">
        <f>IF(ISBLANK(AB60),"",SUM(AD61:AD62))</f>
        <v/>
      </c>
      <c r="AE63" s="34" t="str">
        <f>IF(ISBLANK(AE60),"",SUM(AE61:AE62))</f>
        <v/>
      </c>
      <c r="AF63" s="35" t="s">
        <v>20</v>
      </c>
      <c r="AG63" s="36" t="str">
        <f>IF(ISBLANK(AE60),"",SUM(AG61:AG62))</f>
        <v/>
      </c>
      <c r="AH63" s="34" t="str">
        <f>IF(ISBLANK(AH60),"",SUM(AH61:AH62))</f>
        <v/>
      </c>
      <c r="AI63" s="35" t="s">
        <v>20</v>
      </c>
      <c r="AJ63" s="36" t="str">
        <f>IF(ISBLANK(AH60),"",SUM(AJ61:AJ62))</f>
        <v/>
      </c>
      <c r="AK63" s="34" t="str">
        <f>IF(ISBLANK(AK60),"",SUM(AK61:AK62))</f>
        <v/>
      </c>
      <c r="AL63" s="35" t="s">
        <v>20</v>
      </c>
      <c r="AM63" s="36" t="str">
        <f>IF(ISBLANK(AK60),"",SUM(AM61:AM62))</f>
        <v/>
      </c>
      <c r="AN63" s="31"/>
      <c r="AO63" s="32"/>
      <c r="AP63" s="32"/>
      <c r="AQ63" s="32"/>
      <c r="AR63" s="32"/>
      <c r="AS63" s="33"/>
      <c r="AT63" s="34">
        <f>IF(ISBLANK(AT60),"",SUM(AT61:AT62))</f>
        <v>6</v>
      </c>
      <c r="AU63" s="35" t="s">
        <v>20</v>
      </c>
      <c r="AV63" s="36">
        <f>IF(ISBLANK(AT60),"",SUM(AV61:AV62))</f>
        <v>1</v>
      </c>
      <c r="AW63" s="34" t="str">
        <f>IF(ISBLANK(AW60),"",SUM(AW61:AW62))</f>
        <v/>
      </c>
      <c r="AX63" s="35" t="s">
        <v>20</v>
      </c>
      <c r="AY63" s="36" t="str">
        <f>IF(ISBLANK(AW60),"",SUM(AY61:AY62))</f>
        <v/>
      </c>
      <c r="AZ63" s="173"/>
      <c r="BA63" s="174"/>
      <c r="BB63" s="179"/>
      <c r="BC63" s="180"/>
      <c r="BD63" s="179"/>
      <c r="BE63" s="180"/>
      <c r="BF63" s="179"/>
      <c r="BG63" s="180"/>
      <c r="BH63" s="179"/>
      <c r="BI63" s="180"/>
      <c r="BJ63" s="179"/>
      <c r="BK63" s="180"/>
      <c r="BL63" s="179"/>
      <c r="BM63" s="180"/>
      <c r="BN63" s="185"/>
      <c r="BO63" s="186"/>
      <c r="BP63" s="165"/>
      <c r="BQ63" s="166"/>
      <c r="BR63" s="167"/>
      <c r="BS63" s="168"/>
      <c r="BU63" s="40"/>
      <c r="BY63" s="168"/>
      <c r="CA63" s="40"/>
    </row>
    <row r="64" spans="1:79" ht="18" customHeight="1" x14ac:dyDescent="0.15">
      <c r="A64" s="193">
        <f>BP64</f>
        <v>5</v>
      </c>
      <c r="B64" s="203">
        <v>7</v>
      </c>
      <c r="C64" s="236" t="s">
        <v>69</v>
      </c>
      <c r="D64" s="237"/>
      <c r="E64" s="237"/>
      <c r="F64" s="237"/>
      <c r="G64" s="237"/>
      <c r="H64" s="237"/>
      <c r="I64" s="238"/>
      <c r="J64" s="187"/>
      <c r="K64" s="188"/>
      <c r="L64" s="189"/>
      <c r="M64" s="187"/>
      <c r="N64" s="188"/>
      <c r="O64" s="189"/>
      <c r="P64" s="187" t="s">
        <v>93</v>
      </c>
      <c r="Q64" s="188"/>
      <c r="R64" s="189"/>
      <c r="S64" s="187"/>
      <c r="T64" s="188"/>
      <c r="U64" s="189"/>
      <c r="V64" s="187" t="s">
        <v>94</v>
      </c>
      <c r="W64" s="188"/>
      <c r="X64" s="189"/>
      <c r="Y64" s="187"/>
      <c r="Z64" s="188"/>
      <c r="AA64" s="189"/>
      <c r="AB64" s="187" t="s">
        <v>113</v>
      </c>
      <c r="AC64" s="188"/>
      <c r="AD64" s="189"/>
      <c r="AE64" s="187"/>
      <c r="AF64" s="188"/>
      <c r="AG64" s="189"/>
      <c r="AH64" s="190"/>
      <c r="AI64" s="191"/>
      <c r="AJ64" s="192"/>
      <c r="AK64" s="187"/>
      <c r="AL64" s="188"/>
      <c r="AM64" s="189"/>
      <c r="AN64" s="190" t="s">
        <v>113</v>
      </c>
      <c r="AO64" s="191"/>
      <c r="AP64" s="192"/>
      <c r="AQ64" s="187"/>
      <c r="AR64" s="188"/>
      <c r="AS64" s="189"/>
      <c r="AT64" s="190"/>
      <c r="AU64" s="191"/>
      <c r="AV64" s="192"/>
      <c r="AW64" s="187"/>
      <c r="AX64" s="188"/>
      <c r="AY64" s="189"/>
      <c r="AZ64" s="169">
        <f>SUM(BB64:BG67)</f>
        <v>4</v>
      </c>
      <c r="BA64" s="170"/>
      <c r="BB64" s="175">
        <f>COUNTIF(J64:AY64,"○")</f>
        <v>1</v>
      </c>
      <c r="BC64" s="176"/>
      <c r="BD64" s="175">
        <f>COUNTIF(J64:AY64,"△")</f>
        <v>1</v>
      </c>
      <c r="BE64" s="176"/>
      <c r="BF64" s="175">
        <f>COUNTIF(J64:AY64,"●")</f>
        <v>2</v>
      </c>
      <c r="BG64" s="176"/>
      <c r="BH64" s="175">
        <f>BB64*3+BD64*1</f>
        <v>4</v>
      </c>
      <c r="BI64" s="176"/>
      <c r="BJ64" s="175">
        <f>SUM(J67,P67,V67,AB67,M67,S67,Y67,AE67,AH67,AK67,AN67,AQ67,AT67,AW67)</f>
        <v>4</v>
      </c>
      <c r="BK64" s="176"/>
      <c r="BL64" s="175">
        <f>SUM(L67,R67,X67,AD67,O67,U67,AA67,AG67,AJ67,AM67,AP67,AS67,AV67,AY67)</f>
        <v>10</v>
      </c>
      <c r="BM64" s="176"/>
      <c r="BN64" s="181">
        <f>BJ64-BL64</f>
        <v>-6</v>
      </c>
      <c r="BO64" s="182"/>
      <c r="BP64" s="159">
        <f>IF(ISBLANK(B64),"",RANK(BS64,$BS$40:$BS$67) )</f>
        <v>5</v>
      </c>
      <c r="BQ64" s="160"/>
      <c r="BR64" s="161"/>
      <c r="BS64" s="168">
        <f>BH64*10000+BN64*100+BJ64</f>
        <v>39404</v>
      </c>
      <c r="BU64" s="40"/>
      <c r="BY64" s="168"/>
      <c r="CA64" s="40"/>
    </row>
    <row r="65" spans="1:90" ht="10.5" customHeight="1" x14ac:dyDescent="0.15">
      <c r="A65" s="193"/>
      <c r="B65" s="203"/>
      <c r="C65" s="239"/>
      <c r="D65" s="240"/>
      <c r="E65" s="240"/>
      <c r="F65" s="240"/>
      <c r="G65" s="240"/>
      <c r="H65" s="240"/>
      <c r="I65" s="241"/>
      <c r="J65" s="37" t="str">
        <f>IF(ISBLANK(J64),"",AV41)</f>
        <v/>
      </c>
      <c r="K65" s="27" t="s">
        <v>18</v>
      </c>
      <c r="L65" s="38" t="str">
        <f>IF(ISBLANK(J64),"",AT41)</f>
        <v/>
      </c>
      <c r="M65" s="37" t="str">
        <f>IF(ISBLANK(M64),"",AY41)</f>
        <v/>
      </c>
      <c r="N65" s="27" t="s">
        <v>18</v>
      </c>
      <c r="O65" s="38" t="str">
        <f>IF(ISBLANK(M64),"",AW41)</f>
        <v/>
      </c>
      <c r="P65" s="37">
        <f>IF(ISBLANK(P64),"",AV45)</f>
        <v>0</v>
      </c>
      <c r="Q65" s="27" t="s">
        <v>18</v>
      </c>
      <c r="R65" s="38">
        <f>IF(ISBLANK(P64),"",AT45)</f>
        <v>0</v>
      </c>
      <c r="S65" s="37" t="str">
        <f>IF(ISBLANK(S64),"",AY45)</f>
        <v/>
      </c>
      <c r="T65" s="27" t="s">
        <v>18</v>
      </c>
      <c r="U65" s="38" t="str">
        <f>IF(ISBLANK(S64),"",AW45)</f>
        <v/>
      </c>
      <c r="V65" s="37">
        <f>IF(ISBLANK(V64),"",AV49)</f>
        <v>1</v>
      </c>
      <c r="W65" s="27" t="s">
        <v>18</v>
      </c>
      <c r="X65" s="38">
        <f>IF(ISBLANK(V64),"",AT49)</f>
        <v>1</v>
      </c>
      <c r="Y65" s="37" t="str">
        <f>IF(ISBLANK(Y64),"",AY49)</f>
        <v/>
      </c>
      <c r="Z65" s="27" t="s">
        <v>18</v>
      </c>
      <c r="AA65" s="38" t="str">
        <f>IF(ISBLANK(Y64),"",AW49)</f>
        <v/>
      </c>
      <c r="AB65" s="37">
        <f>IF(ISBLANK(AB64),"",AV53)</f>
        <v>0</v>
      </c>
      <c r="AC65" s="27" t="s">
        <v>18</v>
      </c>
      <c r="AD65" s="38">
        <f>IF(ISBLANK(AB64),"",AT53)</f>
        <v>2</v>
      </c>
      <c r="AE65" s="37" t="str">
        <f>IF(ISBLANK(AE64),"",AY53)</f>
        <v/>
      </c>
      <c r="AF65" s="27" t="s">
        <v>18</v>
      </c>
      <c r="AG65" s="38" t="str">
        <f>IF(ISBLANK(AE64),"",AW53)</f>
        <v/>
      </c>
      <c r="AH65" s="37" t="str">
        <f>IF(ISBLANK(AH64),"",AV57)</f>
        <v/>
      </c>
      <c r="AI65" s="56" t="s">
        <v>18</v>
      </c>
      <c r="AJ65" s="38" t="str">
        <f>IF(ISBLANK(AH64),"",AY57)</f>
        <v/>
      </c>
      <c r="AK65" s="37" t="str">
        <f>IF(ISBLANK(AK64),"",AY57)</f>
        <v/>
      </c>
      <c r="AL65" s="27" t="s">
        <v>18</v>
      </c>
      <c r="AM65" s="38" t="str">
        <f>IF(ISBLANK(AM64),"",BA57)</f>
        <v/>
      </c>
      <c r="AN65" s="37">
        <f>IF(ISBLANK(AN64),"",AV61)</f>
        <v>0</v>
      </c>
      <c r="AO65" s="56" t="s">
        <v>18</v>
      </c>
      <c r="AP65" s="38">
        <f>IF(ISBLANK(AN64),"",AT61)</f>
        <v>2</v>
      </c>
      <c r="AQ65" s="37" t="str">
        <f>IF(ISBLANK(AQ64),"",AY61)</f>
        <v/>
      </c>
      <c r="AR65" s="56" t="s">
        <v>18</v>
      </c>
      <c r="AS65" s="38" t="str">
        <f>IF(ISBLANK(AQ64),"",AW61)</f>
        <v/>
      </c>
      <c r="AT65" s="55"/>
      <c r="AU65" s="56"/>
      <c r="AV65" s="57"/>
      <c r="AW65" s="26"/>
      <c r="AX65" s="27"/>
      <c r="AY65" s="28"/>
      <c r="AZ65" s="171"/>
      <c r="BA65" s="172"/>
      <c r="BB65" s="177"/>
      <c r="BC65" s="178"/>
      <c r="BD65" s="177"/>
      <c r="BE65" s="178"/>
      <c r="BF65" s="177"/>
      <c r="BG65" s="178"/>
      <c r="BH65" s="177"/>
      <c r="BI65" s="178"/>
      <c r="BJ65" s="177"/>
      <c r="BK65" s="178"/>
      <c r="BL65" s="177"/>
      <c r="BM65" s="178"/>
      <c r="BN65" s="183"/>
      <c r="BO65" s="184"/>
      <c r="BP65" s="162"/>
      <c r="BQ65" s="163"/>
      <c r="BR65" s="164"/>
      <c r="BS65" s="168"/>
      <c r="BU65" s="40"/>
      <c r="BY65" s="168"/>
      <c r="CA65" s="40"/>
    </row>
    <row r="66" spans="1:90" ht="10.5" customHeight="1" x14ac:dyDescent="0.15">
      <c r="A66" s="193"/>
      <c r="B66" s="203"/>
      <c r="C66" s="239"/>
      <c r="D66" s="240"/>
      <c r="E66" s="240"/>
      <c r="F66" s="240"/>
      <c r="G66" s="240"/>
      <c r="H66" s="240"/>
      <c r="I66" s="241"/>
      <c r="J66" s="37" t="str">
        <f>IF(ISBLANK(J64),"",AV42)</f>
        <v/>
      </c>
      <c r="K66" s="27" t="s">
        <v>19</v>
      </c>
      <c r="L66" s="38" t="str">
        <f>IF(ISBLANK(J64),"",AT42)</f>
        <v/>
      </c>
      <c r="M66" s="37" t="str">
        <f>IF(ISBLANK(M64),"",AY42)</f>
        <v/>
      </c>
      <c r="N66" s="27" t="s">
        <v>19</v>
      </c>
      <c r="O66" s="38" t="str">
        <f>IF(ISBLANK(M64),"",AW42)</f>
        <v/>
      </c>
      <c r="P66" s="37">
        <f>IF(ISBLANK(P64),"",AV46)</f>
        <v>1</v>
      </c>
      <c r="Q66" s="27" t="s">
        <v>19</v>
      </c>
      <c r="R66" s="38">
        <f>IF(ISBLANK(P64),"",AT46)</f>
        <v>0</v>
      </c>
      <c r="S66" s="37" t="str">
        <f>IF(ISBLANK(S64),"",AY46)</f>
        <v/>
      </c>
      <c r="T66" s="27" t="s">
        <v>19</v>
      </c>
      <c r="U66" s="38" t="str">
        <f>IF(ISBLANK(S64),"",AW46)</f>
        <v/>
      </c>
      <c r="V66" s="37">
        <f>IF(ISBLANK(V64),"",AV50)</f>
        <v>0</v>
      </c>
      <c r="W66" s="27" t="s">
        <v>19</v>
      </c>
      <c r="X66" s="38">
        <f>IF(ISBLANK(V64),"",AT50)</f>
        <v>0</v>
      </c>
      <c r="Y66" s="37" t="str">
        <f>IF(ISBLANK(Y64),"",AY50)</f>
        <v/>
      </c>
      <c r="Z66" s="27" t="s">
        <v>19</v>
      </c>
      <c r="AA66" s="38" t="str">
        <f>IF(ISBLANK(Y64),"",AW50)</f>
        <v/>
      </c>
      <c r="AB66" s="37">
        <f>IF(ISBLANK(AB64),"",AV54)</f>
        <v>1</v>
      </c>
      <c r="AC66" s="27" t="s">
        <v>19</v>
      </c>
      <c r="AD66" s="38">
        <f>IF(ISBLANK(AB64),"",AT54)</f>
        <v>1</v>
      </c>
      <c r="AE66" s="37" t="str">
        <f>IF(ISBLANK(AE64),"",AY54)</f>
        <v/>
      </c>
      <c r="AF66" s="27" t="s">
        <v>19</v>
      </c>
      <c r="AG66" s="38" t="str">
        <f>IF(ISBLANK(AE64),"",AW54)</f>
        <v/>
      </c>
      <c r="AH66" s="37" t="str">
        <f>IF(ISBLANK(AH64),"",AV58)</f>
        <v/>
      </c>
      <c r="AI66" s="56" t="s">
        <v>19</v>
      </c>
      <c r="AJ66" s="38" t="str">
        <f>IF(ISBLANK(AH64),"",AY58)</f>
        <v/>
      </c>
      <c r="AK66" s="37" t="str">
        <f>IF(ISBLANK(AK64),"",AY58)</f>
        <v/>
      </c>
      <c r="AL66" s="27" t="s">
        <v>19</v>
      </c>
      <c r="AM66" s="38" t="str">
        <f>IF(ISBLANK(AK64),"",AY58)</f>
        <v/>
      </c>
      <c r="AN66" s="37">
        <f>IF(ISBLANK(AN64),"",AV62)</f>
        <v>1</v>
      </c>
      <c r="AO66" s="56" t="s">
        <v>19</v>
      </c>
      <c r="AP66" s="38">
        <f>IF(ISBLANK(AN64),"",AT62)</f>
        <v>4</v>
      </c>
      <c r="AQ66" s="37" t="str">
        <f>IF(ISBLANK(AQ64),"",AY62)</f>
        <v/>
      </c>
      <c r="AR66" s="56" t="s">
        <v>19</v>
      </c>
      <c r="AS66" s="38" t="str">
        <f>IF(ISBLANK(AQ64),"",AW62)</f>
        <v/>
      </c>
      <c r="AT66" s="58"/>
      <c r="AU66" s="56"/>
      <c r="AV66" s="59"/>
      <c r="AW66" s="29"/>
      <c r="AX66" s="27"/>
      <c r="AY66" s="30"/>
      <c r="AZ66" s="171"/>
      <c r="BA66" s="172"/>
      <c r="BB66" s="177"/>
      <c r="BC66" s="178"/>
      <c r="BD66" s="177"/>
      <c r="BE66" s="178"/>
      <c r="BF66" s="177"/>
      <c r="BG66" s="178"/>
      <c r="BH66" s="177"/>
      <c r="BI66" s="178"/>
      <c r="BJ66" s="177"/>
      <c r="BK66" s="178"/>
      <c r="BL66" s="177"/>
      <c r="BM66" s="178"/>
      <c r="BN66" s="183"/>
      <c r="BO66" s="184"/>
      <c r="BP66" s="162"/>
      <c r="BQ66" s="163"/>
      <c r="BR66" s="164"/>
      <c r="BS66" s="168"/>
      <c r="BU66" s="40"/>
      <c r="BY66" s="168"/>
      <c r="CA66" s="40"/>
    </row>
    <row r="67" spans="1:90" ht="10.5" customHeight="1" x14ac:dyDescent="0.15">
      <c r="A67" s="193"/>
      <c r="B67" s="203"/>
      <c r="C67" s="242"/>
      <c r="D67" s="243"/>
      <c r="E67" s="243"/>
      <c r="F67" s="243"/>
      <c r="G67" s="243"/>
      <c r="H67" s="243"/>
      <c r="I67" s="244"/>
      <c r="J67" s="34" t="str">
        <f>IF(ISBLANK(J64),"",SUM(J65:J66))</f>
        <v/>
      </c>
      <c r="K67" s="35" t="s">
        <v>20</v>
      </c>
      <c r="L67" s="36" t="str">
        <f>IF(ISBLANK(J64),"",SUM(L65:L66))</f>
        <v/>
      </c>
      <c r="M67" s="34" t="str">
        <f>IF(ISBLANK(M64),"",SUM(M65:M66))</f>
        <v/>
      </c>
      <c r="N67" s="35" t="s">
        <v>20</v>
      </c>
      <c r="O67" s="36" t="str">
        <f>IF(ISBLANK(M64),"",SUM(O65:O66))</f>
        <v/>
      </c>
      <c r="P67" s="34">
        <f>IF(ISBLANK(P64),"",SUM(P65:P66))</f>
        <v>1</v>
      </c>
      <c r="Q67" s="35" t="s">
        <v>20</v>
      </c>
      <c r="R67" s="36">
        <f>IF(ISBLANK(P64),"",SUM(R65:R66))</f>
        <v>0</v>
      </c>
      <c r="S67" s="34" t="str">
        <f>IF(ISBLANK(S64),"",SUM(S65:S66))</f>
        <v/>
      </c>
      <c r="T67" s="35" t="s">
        <v>20</v>
      </c>
      <c r="U67" s="36" t="str">
        <f>IF(ISBLANK(S64),"",SUM(U65:U66))</f>
        <v/>
      </c>
      <c r="V67" s="34">
        <f>IF(ISBLANK(V64),"",SUM(V65:V66))</f>
        <v>1</v>
      </c>
      <c r="W67" s="35" t="s">
        <v>20</v>
      </c>
      <c r="X67" s="36">
        <f>IF(ISBLANK(V64),"",SUM(X65:X66))</f>
        <v>1</v>
      </c>
      <c r="Y67" s="34" t="str">
        <f>IF(ISBLANK(Y64),"",SUM(Y65:Y66))</f>
        <v/>
      </c>
      <c r="Z67" s="35" t="s">
        <v>20</v>
      </c>
      <c r="AA67" s="36" t="str">
        <f>IF(ISBLANK(Y64),"",SUM(AA65:AA66))</f>
        <v/>
      </c>
      <c r="AB67" s="34">
        <f>IF(ISBLANK(AB64),"",SUM(AB65:AB66))</f>
        <v>1</v>
      </c>
      <c r="AC67" s="35" t="s">
        <v>20</v>
      </c>
      <c r="AD67" s="36">
        <f>IF(ISBLANK(AB64),"",SUM(AD65:AD66))</f>
        <v>3</v>
      </c>
      <c r="AE67" s="34" t="str">
        <f>IF(ISBLANK(AE64),"",SUM(AE65:AE66))</f>
        <v/>
      </c>
      <c r="AF67" s="35" t="s">
        <v>20</v>
      </c>
      <c r="AG67" s="36" t="str">
        <f>IF(ISBLANK(AE64),"",SUM(AG65:AG66))</f>
        <v/>
      </c>
      <c r="AH67" s="34" t="str">
        <f>IF(ISBLANK(AH64),"",SUM(AH65:AH66))</f>
        <v/>
      </c>
      <c r="AI67" s="35" t="s">
        <v>20</v>
      </c>
      <c r="AJ67" s="36" t="str">
        <f>IF(ISBLANK(AH64),"",SUM(AJ65:AJ66))</f>
        <v/>
      </c>
      <c r="AK67" s="34" t="str">
        <f>IF(ISBLANK(AK64),"",SUM(AK65:AK66))</f>
        <v/>
      </c>
      <c r="AL67" s="35" t="s">
        <v>20</v>
      </c>
      <c r="AM67" s="36" t="str">
        <f>IF(ISBLANK(AK64),"",SUM(AM65:AM66))</f>
        <v/>
      </c>
      <c r="AN67" s="34">
        <f>IF(ISBLANK(AN64),"",SUM(AN65:AN66))</f>
        <v>1</v>
      </c>
      <c r="AO67" s="35" t="s">
        <v>20</v>
      </c>
      <c r="AP67" s="36">
        <f>IF(ISBLANK(AN64),"",SUM(AP65:AP66))</f>
        <v>6</v>
      </c>
      <c r="AQ67" s="34" t="str">
        <f>IF(ISBLANK(AQ64),"",SUM(AQ65:AQ66))</f>
        <v/>
      </c>
      <c r="AR67" s="35" t="s">
        <v>20</v>
      </c>
      <c r="AS67" s="36" t="str">
        <f>IF(ISBLANK(AQ64),"",SUM(AS65:AS66))</f>
        <v/>
      </c>
      <c r="AT67" s="34" t="str">
        <f>IF(ISBLANK(AT64),"",SUM(AT65:AT66))</f>
        <v/>
      </c>
      <c r="AU67" s="35"/>
      <c r="AV67" s="36" t="str">
        <f>IF(ISBLANK(AT64),"",SUM(AV65:AV66))</f>
        <v/>
      </c>
      <c r="AW67" s="34" t="str">
        <f>IF(ISBLANK(AW64),"",SUM(AW65:AW66))</f>
        <v/>
      </c>
      <c r="AX67" s="35"/>
      <c r="AY67" s="36" t="str">
        <f>IF(ISBLANK(AW64),"",SUM(AY65:AY66))</f>
        <v/>
      </c>
      <c r="AZ67" s="173"/>
      <c r="BA67" s="174"/>
      <c r="BB67" s="179"/>
      <c r="BC67" s="180"/>
      <c r="BD67" s="179"/>
      <c r="BE67" s="180"/>
      <c r="BF67" s="179"/>
      <c r="BG67" s="180"/>
      <c r="BH67" s="179"/>
      <c r="BI67" s="180"/>
      <c r="BJ67" s="179"/>
      <c r="BK67" s="180"/>
      <c r="BL67" s="179"/>
      <c r="BM67" s="180"/>
      <c r="BN67" s="185"/>
      <c r="BO67" s="186"/>
      <c r="BP67" s="165"/>
      <c r="BQ67" s="166"/>
      <c r="BR67" s="167"/>
      <c r="BS67" s="168"/>
      <c r="BU67" s="40"/>
      <c r="BY67" s="168"/>
      <c r="CA67" s="40"/>
    </row>
    <row r="68" spans="1:90" ht="10.5" customHeight="1" x14ac:dyDescent="0.15">
      <c r="A68" s="41"/>
      <c r="CA68" s="41"/>
    </row>
    <row r="69" spans="1:90" ht="10.5" customHeight="1" x14ac:dyDescent="0.15">
      <c r="A69" s="79">
        <v>1</v>
      </c>
      <c r="B69" s="79">
        <v>2</v>
      </c>
      <c r="C69" s="79">
        <v>3</v>
      </c>
      <c r="D69" s="79">
        <v>4</v>
      </c>
      <c r="E69" s="79">
        <v>5</v>
      </c>
      <c r="F69" s="79">
        <v>6</v>
      </c>
      <c r="G69" s="79">
        <v>7</v>
      </c>
      <c r="H69" s="79">
        <v>8</v>
      </c>
      <c r="I69" s="79">
        <v>9</v>
      </c>
      <c r="J69" s="79">
        <v>10</v>
      </c>
      <c r="K69" s="79">
        <v>11</v>
      </c>
      <c r="L69" s="79">
        <v>12</v>
      </c>
      <c r="M69" s="79">
        <v>13</v>
      </c>
      <c r="N69" s="79">
        <v>14</v>
      </c>
      <c r="O69" s="79">
        <v>15</v>
      </c>
      <c r="P69" s="79">
        <v>16</v>
      </c>
      <c r="Q69" s="79">
        <v>17</v>
      </c>
      <c r="R69" s="79">
        <v>18</v>
      </c>
      <c r="S69" s="79">
        <v>19</v>
      </c>
      <c r="T69" s="79">
        <v>20</v>
      </c>
      <c r="U69" s="79">
        <v>21</v>
      </c>
      <c r="V69" s="79">
        <v>22</v>
      </c>
      <c r="W69" s="79">
        <v>23</v>
      </c>
      <c r="X69" s="79">
        <v>24</v>
      </c>
      <c r="Y69" s="79">
        <v>25</v>
      </c>
      <c r="Z69" s="79">
        <v>26</v>
      </c>
      <c r="AA69" s="79">
        <v>27</v>
      </c>
      <c r="AB69" s="79">
        <v>28</v>
      </c>
      <c r="AC69" s="79">
        <v>29</v>
      </c>
      <c r="AD69" s="79">
        <v>30</v>
      </c>
      <c r="AE69" s="79">
        <v>31</v>
      </c>
      <c r="AF69" s="79">
        <v>32</v>
      </c>
      <c r="AG69" s="79">
        <v>33</v>
      </c>
      <c r="AH69" s="79">
        <v>34</v>
      </c>
      <c r="AI69" s="79">
        <v>35</v>
      </c>
      <c r="AJ69" s="79">
        <v>36</v>
      </c>
      <c r="AK69" s="79">
        <v>37</v>
      </c>
      <c r="AL69" s="79">
        <v>38</v>
      </c>
      <c r="AM69" s="79">
        <v>39</v>
      </c>
      <c r="AN69" s="79">
        <v>40</v>
      </c>
      <c r="AO69" s="79">
        <v>41</v>
      </c>
      <c r="AP69" s="79">
        <v>42</v>
      </c>
      <c r="AQ69" s="79">
        <v>43</v>
      </c>
      <c r="AR69" s="79">
        <v>44</v>
      </c>
      <c r="AS69" s="79">
        <v>45</v>
      </c>
      <c r="AT69" s="79">
        <v>46</v>
      </c>
      <c r="AU69" s="79">
        <v>47</v>
      </c>
      <c r="AV69" s="79">
        <v>48</v>
      </c>
      <c r="AW69" s="79">
        <v>49</v>
      </c>
      <c r="AX69" s="79">
        <v>50</v>
      </c>
      <c r="AY69" s="79">
        <v>51</v>
      </c>
      <c r="AZ69" s="79">
        <v>52</v>
      </c>
      <c r="BA69" s="79">
        <v>53</v>
      </c>
      <c r="BB69" s="79">
        <v>54</v>
      </c>
      <c r="BC69" s="79">
        <v>55</v>
      </c>
      <c r="BD69" s="79">
        <v>56</v>
      </c>
      <c r="BE69" s="79">
        <v>57</v>
      </c>
      <c r="BF69" s="79">
        <v>58</v>
      </c>
      <c r="BG69" s="79">
        <v>59</v>
      </c>
      <c r="BH69" s="79">
        <v>60</v>
      </c>
      <c r="BI69" s="79">
        <v>61</v>
      </c>
      <c r="BJ69" s="79">
        <v>62</v>
      </c>
      <c r="BK69" s="79">
        <v>63</v>
      </c>
      <c r="BL69" s="79">
        <v>64</v>
      </c>
      <c r="BM69" s="79">
        <v>65</v>
      </c>
      <c r="BN69" s="79">
        <v>66</v>
      </c>
      <c r="BO69" s="79">
        <v>67</v>
      </c>
      <c r="BP69" s="79">
        <v>68</v>
      </c>
      <c r="BQ69" s="79">
        <v>69</v>
      </c>
      <c r="BR69" s="79">
        <v>70</v>
      </c>
      <c r="BS69" s="79">
        <v>71</v>
      </c>
      <c r="BT69" s="79">
        <v>72</v>
      </c>
      <c r="BU69" s="79">
        <v>73</v>
      </c>
      <c r="BV69" s="79">
        <v>74</v>
      </c>
      <c r="BW69" s="79">
        <v>75</v>
      </c>
      <c r="BX69" s="79">
        <v>76</v>
      </c>
      <c r="BY69" s="79">
        <v>77</v>
      </c>
      <c r="BZ69" s="79">
        <v>78</v>
      </c>
      <c r="CA69" s="79">
        <v>79</v>
      </c>
      <c r="CB69" s="79">
        <v>80</v>
      </c>
      <c r="CC69" s="79">
        <v>81</v>
      </c>
      <c r="CD69" s="79">
        <v>82</v>
      </c>
      <c r="CL69" s="41"/>
    </row>
    <row r="70" spans="1:90" ht="19.5" customHeight="1" x14ac:dyDescent="0.15">
      <c r="L70" s="41"/>
    </row>
    <row r="71" spans="1:90" ht="31.5" customHeight="1" x14ac:dyDescent="0.15">
      <c r="L71" s="41"/>
    </row>
    <row r="72" spans="1:90" ht="18" customHeight="1" x14ac:dyDescent="0.15">
      <c r="A72" s="193" t="e">
        <f>#REF!</f>
        <v>#REF!</v>
      </c>
      <c r="B72" s="203">
        <v>1</v>
      </c>
      <c r="BT72" s="40"/>
      <c r="BZ72" s="40"/>
    </row>
    <row r="73" spans="1:90" ht="10.5" customHeight="1" x14ac:dyDescent="0.15">
      <c r="A73" s="193"/>
      <c r="B73" s="203"/>
      <c r="BT73" s="40"/>
      <c r="BZ73" s="40"/>
    </row>
    <row r="74" spans="1:90" ht="10.5" customHeight="1" x14ac:dyDescent="0.15">
      <c r="A74" s="193"/>
      <c r="B74" s="203"/>
      <c r="BT74" s="40"/>
      <c r="BZ74" s="40"/>
    </row>
    <row r="75" spans="1:90" ht="10.5" customHeight="1" x14ac:dyDescent="0.15">
      <c r="A75" s="193"/>
      <c r="B75" s="203"/>
      <c r="BT75" s="40"/>
      <c r="BZ75" s="40"/>
    </row>
    <row r="76" spans="1:90" ht="18" customHeight="1" x14ac:dyDescent="0.15">
      <c r="A76" s="193" t="e">
        <f>#REF!</f>
        <v>#REF!</v>
      </c>
      <c r="B76" s="203">
        <v>2</v>
      </c>
      <c r="BT76" s="40"/>
      <c r="BZ76" s="40"/>
    </row>
    <row r="77" spans="1:90" ht="10.5" customHeight="1" x14ac:dyDescent="0.15">
      <c r="A77" s="193"/>
      <c r="B77" s="203"/>
      <c r="BT77" s="40"/>
      <c r="BZ77" s="40"/>
    </row>
    <row r="78" spans="1:90" ht="10.5" customHeight="1" x14ac:dyDescent="0.15">
      <c r="A78" s="193"/>
      <c r="B78" s="203"/>
      <c r="BT78" s="40"/>
      <c r="BZ78" s="40"/>
    </row>
    <row r="79" spans="1:90" ht="10.5" customHeight="1" x14ac:dyDescent="0.15">
      <c r="A79" s="193"/>
      <c r="B79" s="203"/>
      <c r="BT79" s="40"/>
      <c r="BZ79" s="40"/>
    </row>
    <row r="80" spans="1:90" ht="18" customHeight="1" x14ac:dyDescent="0.15">
      <c r="A80" s="193" t="e">
        <f>#REF!</f>
        <v>#REF!</v>
      </c>
      <c r="B80" s="203">
        <v>3</v>
      </c>
      <c r="BT80" s="40"/>
      <c r="BZ80" s="40"/>
    </row>
    <row r="81" spans="1:78" ht="10.5" customHeight="1" x14ac:dyDescent="0.15">
      <c r="A81" s="193"/>
      <c r="B81" s="203"/>
      <c r="BT81" s="40"/>
      <c r="BZ81" s="40"/>
    </row>
    <row r="82" spans="1:78" ht="10.5" customHeight="1" x14ac:dyDescent="0.15">
      <c r="A82" s="193"/>
      <c r="B82" s="203"/>
      <c r="BT82" s="40"/>
      <c r="BZ82" s="40"/>
    </row>
    <row r="83" spans="1:78" ht="10.5" customHeight="1" x14ac:dyDescent="0.15">
      <c r="A83" s="193"/>
      <c r="B83" s="203"/>
      <c r="BT83" s="40"/>
      <c r="BZ83" s="40"/>
    </row>
    <row r="84" spans="1:78" ht="18" customHeight="1" x14ac:dyDescent="0.15">
      <c r="A84" s="193" t="e">
        <f>#REF!</f>
        <v>#REF!</v>
      </c>
      <c r="B84" s="203">
        <v>4</v>
      </c>
      <c r="BT84" s="40"/>
      <c r="BZ84" s="40"/>
    </row>
    <row r="85" spans="1:78" ht="10.5" customHeight="1" x14ac:dyDescent="0.15">
      <c r="A85" s="193"/>
      <c r="B85" s="203"/>
      <c r="BT85" s="40"/>
      <c r="BZ85" s="40"/>
    </row>
    <row r="86" spans="1:78" ht="10.5" customHeight="1" x14ac:dyDescent="0.15">
      <c r="A86" s="193"/>
      <c r="B86" s="203"/>
      <c r="BT86" s="40"/>
      <c r="BZ86" s="40"/>
    </row>
    <row r="87" spans="1:78" ht="10.5" customHeight="1" x14ac:dyDescent="0.15">
      <c r="A87" s="193"/>
      <c r="B87" s="203"/>
      <c r="BT87" s="40"/>
      <c r="BZ87" s="40"/>
    </row>
    <row r="88" spans="1:78" ht="18" customHeight="1" x14ac:dyDescent="0.15">
      <c r="A88" s="193" t="e">
        <f>#REF!</f>
        <v>#REF!</v>
      </c>
      <c r="B88" s="203">
        <v>5</v>
      </c>
      <c r="BT88" s="40"/>
      <c r="BZ88" s="40"/>
    </row>
    <row r="89" spans="1:78" ht="10.5" customHeight="1" x14ac:dyDescent="0.15">
      <c r="A89" s="193"/>
      <c r="B89" s="203"/>
      <c r="BT89" s="40"/>
      <c r="BZ89" s="40"/>
    </row>
    <row r="90" spans="1:78" ht="10.5" customHeight="1" x14ac:dyDescent="0.15">
      <c r="A90" s="193"/>
      <c r="B90" s="203"/>
      <c r="BT90" s="40"/>
      <c r="BZ90" s="40"/>
    </row>
    <row r="91" spans="1:78" ht="10.5" customHeight="1" x14ac:dyDescent="0.15">
      <c r="A91" s="193"/>
      <c r="B91" s="203"/>
      <c r="BT91" s="40"/>
      <c r="BZ91" s="40"/>
    </row>
    <row r="92" spans="1:78" ht="18" customHeight="1" x14ac:dyDescent="0.15">
      <c r="A92" s="193" t="e">
        <f>#REF!</f>
        <v>#REF!</v>
      </c>
      <c r="B92" s="203">
        <v>6</v>
      </c>
      <c r="BT92" s="40"/>
      <c r="BZ92" s="40"/>
    </row>
    <row r="93" spans="1:78" ht="10.5" customHeight="1" x14ac:dyDescent="0.15">
      <c r="A93" s="193"/>
      <c r="B93" s="203"/>
      <c r="BT93" s="40"/>
      <c r="BZ93" s="40"/>
    </row>
    <row r="94" spans="1:78" ht="10.5" customHeight="1" x14ac:dyDescent="0.15">
      <c r="A94" s="193"/>
      <c r="B94" s="203"/>
      <c r="BT94" s="40"/>
      <c r="BZ94" s="40"/>
    </row>
    <row r="95" spans="1:78" ht="10.5" customHeight="1" x14ac:dyDescent="0.15">
      <c r="A95" s="193"/>
      <c r="B95" s="203"/>
      <c r="BT95" s="40"/>
      <c r="BZ95" s="40"/>
    </row>
    <row r="96" spans="1:78" ht="18" customHeight="1" x14ac:dyDescent="0.15">
      <c r="A96" s="193" t="e">
        <f>#REF!</f>
        <v>#REF!</v>
      </c>
      <c r="B96" s="203">
        <v>7</v>
      </c>
      <c r="BT96" s="40"/>
      <c r="BZ96" s="40"/>
    </row>
    <row r="97" spans="1:78" ht="10.5" customHeight="1" x14ac:dyDescent="0.15">
      <c r="A97" s="193"/>
      <c r="B97" s="203"/>
      <c r="BT97" s="40"/>
      <c r="BZ97" s="40"/>
    </row>
    <row r="98" spans="1:78" ht="10.5" customHeight="1" x14ac:dyDescent="0.15">
      <c r="A98" s="193"/>
      <c r="B98" s="203"/>
      <c r="BT98" s="40"/>
      <c r="BZ98" s="40"/>
    </row>
    <row r="99" spans="1:78" ht="10.5" customHeight="1" x14ac:dyDescent="0.15">
      <c r="A99" s="193"/>
      <c r="B99" s="203"/>
      <c r="BT99" s="40"/>
      <c r="BZ99" s="40"/>
    </row>
    <row r="100" spans="1:78" ht="18" customHeight="1" x14ac:dyDescent="0.15"/>
    <row r="101" spans="1:78" ht="10.5" customHeight="1" x14ac:dyDescent="0.15"/>
    <row r="102" spans="1:78" ht="10.5" customHeight="1" x14ac:dyDescent="0.15"/>
    <row r="103" spans="1:78" ht="10.5" customHeight="1" x14ac:dyDescent="0.15"/>
    <row r="104" spans="1:78" x14ac:dyDescent="0.15">
      <c r="A104" s="41"/>
    </row>
    <row r="105" spans="1:78" x14ac:dyDescent="0.15">
      <c r="A105" s="41"/>
    </row>
  </sheetData>
  <mergeCells count="457">
    <mergeCell ref="BD56:BE59"/>
    <mergeCell ref="AH64:AJ64"/>
    <mergeCell ref="AK64:AM64"/>
    <mergeCell ref="AH60:AJ60"/>
    <mergeCell ref="AK60:AM60"/>
    <mergeCell ref="AN56:AP56"/>
    <mergeCell ref="AQ56:AS56"/>
    <mergeCell ref="AT56:AV56"/>
    <mergeCell ref="AW56:AY56"/>
    <mergeCell ref="AT60:AV60"/>
    <mergeCell ref="AW60:AY60"/>
    <mergeCell ref="AN64:AP64"/>
    <mergeCell ref="AQ64:AS64"/>
    <mergeCell ref="AT64:AV64"/>
    <mergeCell ref="AW64:AY64"/>
    <mergeCell ref="A56:A59"/>
    <mergeCell ref="B56:B59"/>
    <mergeCell ref="BS56:BS59"/>
    <mergeCell ref="BY56:BY59"/>
    <mergeCell ref="A60:A63"/>
    <mergeCell ref="B60:B63"/>
    <mergeCell ref="BS60:BS63"/>
    <mergeCell ref="BY60:BY63"/>
    <mergeCell ref="AN39:AS39"/>
    <mergeCell ref="AT39:AY39"/>
    <mergeCell ref="AN40:AP40"/>
    <mergeCell ref="AQ40:AS40"/>
    <mergeCell ref="AT40:AV40"/>
    <mergeCell ref="AW40:AY40"/>
    <mergeCell ref="AN44:AP44"/>
    <mergeCell ref="AQ44:AS44"/>
    <mergeCell ref="AT44:AV44"/>
    <mergeCell ref="AW44:AY44"/>
    <mergeCell ref="AN48:AP48"/>
    <mergeCell ref="AQ48:AS48"/>
    <mergeCell ref="AT48:AV48"/>
    <mergeCell ref="AW48:AY48"/>
    <mergeCell ref="AN52:AP52"/>
    <mergeCell ref="AQ52:AS52"/>
    <mergeCell ref="C60:I63"/>
    <mergeCell ref="J60:L60"/>
    <mergeCell ref="M60:O60"/>
    <mergeCell ref="P60:R60"/>
    <mergeCell ref="S60:U60"/>
    <mergeCell ref="V60:X60"/>
    <mergeCell ref="Y60:AA60"/>
    <mergeCell ref="AB60:AD60"/>
    <mergeCell ref="AE60:AG60"/>
    <mergeCell ref="C56:I59"/>
    <mergeCell ref="J56:L56"/>
    <mergeCell ref="M56:O56"/>
    <mergeCell ref="P56:R56"/>
    <mergeCell ref="S56:U56"/>
    <mergeCell ref="V56:X56"/>
    <mergeCell ref="Y56:AA56"/>
    <mergeCell ref="AB56:AD56"/>
    <mergeCell ref="AE56:AG56"/>
    <mergeCell ref="C1:BI1"/>
    <mergeCell ref="BJ1:BX1"/>
    <mergeCell ref="A96:A99"/>
    <mergeCell ref="B96:B99"/>
    <mergeCell ref="A92:A95"/>
    <mergeCell ref="B92:B95"/>
    <mergeCell ref="B88:B91"/>
    <mergeCell ref="A84:A87"/>
    <mergeCell ref="B84:B87"/>
    <mergeCell ref="A88:A91"/>
    <mergeCell ref="A80:A83"/>
    <mergeCell ref="B80:B83"/>
    <mergeCell ref="A76:A79"/>
    <mergeCell ref="B76:B79"/>
    <mergeCell ref="A72:A75"/>
    <mergeCell ref="B72:B75"/>
    <mergeCell ref="P52:R52"/>
    <mergeCell ref="A40:A43"/>
    <mergeCell ref="B40:B43"/>
    <mergeCell ref="AE64:AG64"/>
    <mergeCell ref="A52:A55"/>
    <mergeCell ref="B52:B55"/>
    <mergeCell ref="AB64:AD64"/>
    <mergeCell ref="S52:U52"/>
    <mergeCell ref="BY40:BY43"/>
    <mergeCell ref="A44:A47"/>
    <mergeCell ref="B44:B47"/>
    <mergeCell ref="BY44:BY47"/>
    <mergeCell ref="A48:A51"/>
    <mergeCell ref="B48:B51"/>
    <mergeCell ref="BY48:BY51"/>
    <mergeCell ref="BN44:BO47"/>
    <mergeCell ref="C48:I51"/>
    <mergeCell ref="J48:L48"/>
    <mergeCell ref="M48:O48"/>
    <mergeCell ref="P48:R48"/>
    <mergeCell ref="S48:U48"/>
    <mergeCell ref="AB48:AD48"/>
    <mergeCell ref="AE48:AG48"/>
    <mergeCell ref="AH48:AJ48"/>
    <mergeCell ref="AK48:AM48"/>
    <mergeCell ref="BN40:BO43"/>
    <mergeCell ref="BP48:BR51"/>
    <mergeCell ref="BS48:BS51"/>
    <mergeCell ref="BF40:BG43"/>
    <mergeCell ref="BH40:BI43"/>
    <mergeCell ref="BL44:BM47"/>
    <mergeCell ref="BJ40:BK43"/>
    <mergeCell ref="BY52:BY55"/>
    <mergeCell ref="A64:A67"/>
    <mergeCell ref="B64:B67"/>
    <mergeCell ref="BY64:BY67"/>
    <mergeCell ref="BF52:BG55"/>
    <mergeCell ref="BH52:BI55"/>
    <mergeCell ref="BJ52:BK55"/>
    <mergeCell ref="BL52:BM55"/>
    <mergeCell ref="BN52:BO55"/>
    <mergeCell ref="C52:I55"/>
    <mergeCell ref="J52:L52"/>
    <mergeCell ref="M52:O52"/>
    <mergeCell ref="C64:I67"/>
    <mergeCell ref="J64:L64"/>
    <mergeCell ref="BF64:BG67"/>
    <mergeCell ref="BH64:BI67"/>
    <mergeCell ref="BJ64:BK67"/>
    <mergeCell ref="BL64:BM67"/>
    <mergeCell ref="BN64:BO67"/>
    <mergeCell ref="M64:O64"/>
    <mergeCell ref="P64:R64"/>
    <mergeCell ref="S64:U64"/>
    <mergeCell ref="V64:X64"/>
    <mergeCell ref="Y64:AA64"/>
    <mergeCell ref="V52:X52"/>
    <mergeCell ref="Y52:AA52"/>
    <mergeCell ref="AH52:AJ52"/>
    <mergeCell ref="AK52:AM52"/>
    <mergeCell ref="BF48:BG51"/>
    <mergeCell ref="AT52:AV52"/>
    <mergeCell ref="AW52:AY52"/>
    <mergeCell ref="C44:I47"/>
    <mergeCell ref="J44:L44"/>
    <mergeCell ref="M44:O44"/>
    <mergeCell ref="V44:X44"/>
    <mergeCell ref="Y44:AA44"/>
    <mergeCell ref="AB44:AD44"/>
    <mergeCell ref="AE44:AG44"/>
    <mergeCell ref="AH44:AJ44"/>
    <mergeCell ref="AK44:AM44"/>
    <mergeCell ref="AZ52:BA55"/>
    <mergeCell ref="BB52:BC55"/>
    <mergeCell ref="BD52:BE55"/>
    <mergeCell ref="C40:I43"/>
    <mergeCell ref="P40:R40"/>
    <mergeCell ref="S40:U40"/>
    <mergeCell ref="V40:X40"/>
    <mergeCell ref="Y40:AA40"/>
    <mergeCell ref="AB40:AD40"/>
    <mergeCell ref="AE40:AG40"/>
    <mergeCell ref="AH40:AJ40"/>
    <mergeCell ref="AK40:AM40"/>
    <mergeCell ref="C39:I39"/>
    <mergeCell ref="J39:O39"/>
    <mergeCell ref="P39:U39"/>
    <mergeCell ref="V39:AA39"/>
    <mergeCell ref="AB39:AG39"/>
    <mergeCell ref="AH39:AM39"/>
    <mergeCell ref="BF39:BG39"/>
    <mergeCell ref="BH39:BI39"/>
    <mergeCell ref="BJ39:BK39"/>
    <mergeCell ref="BL39:BM39"/>
    <mergeCell ref="BN39:BO39"/>
    <mergeCell ref="AZ39:BA39"/>
    <mergeCell ref="BB39:BC39"/>
    <mergeCell ref="BD39:BE39"/>
    <mergeCell ref="BP39:BR39"/>
    <mergeCell ref="BO38:BR38"/>
    <mergeCell ref="BS38:BX38"/>
    <mergeCell ref="BY38:CD38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AQ4:AS4"/>
    <mergeCell ref="AT4:AV4"/>
    <mergeCell ref="BV4:BX7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BR8:BS11"/>
    <mergeCell ref="AB8:AD8"/>
    <mergeCell ref="AE8:AG8"/>
    <mergeCell ref="AH8:AJ8"/>
    <mergeCell ref="BF12:BG15"/>
    <mergeCell ref="BH12:BI15"/>
    <mergeCell ref="BJ12:BK15"/>
    <mergeCell ref="BL12:BM15"/>
    <mergeCell ref="P12:R12"/>
    <mergeCell ref="S12:U12"/>
    <mergeCell ref="AB12:AD12"/>
    <mergeCell ref="Y8:AA8"/>
    <mergeCell ref="BN12:BO15"/>
    <mergeCell ref="BP12:BQ15"/>
    <mergeCell ref="BR12:BS15"/>
    <mergeCell ref="AE12:AG12"/>
    <mergeCell ref="AH12:AJ12"/>
    <mergeCell ref="AK12:AM12"/>
    <mergeCell ref="V8:X8"/>
    <mergeCell ref="AW8:AY8"/>
    <mergeCell ref="AT12:AV12"/>
    <mergeCell ref="AW12:AY12"/>
    <mergeCell ref="AT16:AV16"/>
    <mergeCell ref="AW16:AY16"/>
    <mergeCell ref="A12:A15"/>
    <mergeCell ref="B12:B15"/>
    <mergeCell ref="C12:I15"/>
    <mergeCell ref="J12:L12"/>
    <mergeCell ref="M12:O12"/>
    <mergeCell ref="A8:A11"/>
    <mergeCell ref="B8:B11"/>
    <mergeCell ref="C8:I11"/>
    <mergeCell ref="J8:L8"/>
    <mergeCell ref="M8:O8"/>
    <mergeCell ref="A16:A19"/>
    <mergeCell ref="B16:B19"/>
    <mergeCell ref="C16:I19"/>
    <mergeCell ref="J16:L16"/>
    <mergeCell ref="M16:O16"/>
    <mergeCell ref="BT12:BU15"/>
    <mergeCell ref="BV12:BX15"/>
    <mergeCell ref="BY12:BY15"/>
    <mergeCell ref="AZ12:BB12"/>
    <mergeCell ref="BC12:BE12"/>
    <mergeCell ref="AK8:AM8"/>
    <mergeCell ref="AZ8:BB8"/>
    <mergeCell ref="BC8:BE8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AN8:AP8"/>
    <mergeCell ref="AQ8:AS8"/>
    <mergeCell ref="AN12:AP12"/>
    <mergeCell ref="AQ12:AS12"/>
    <mergeCell ref="AN16:AP16"/>
    <mergeCell ref="AQ16:AS16"/>
    <mergeCell ref="AT8:AV8"/>
    <mergeCell ref="BV16:BX19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28:AG28"/>
    <mergeCell ref="BN28:BO31"/>
    <mergeCell ref="BP28:BQ31"/>
    <mergeCell ref="BR28:BS31"/>
    <mergeCell ref="BT28:BU31"/>
    <mergeCell ref="BV28:BX31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BJ32:BK35"/>
    <mergeCell ref="BL32:BM35"/>
    <mergeCell ref="A32:A35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E32:AG32"/>
    <mergeCell ref="BT32:BU35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Y24:BY27"/>
    <mergeCell ref="BL28:BM31"/>
    <mergeCell ref="BV32:BX35"/>
    <mergeCell ref="BY32:BY35"/>
    <mergeCell ref="BT20:BU23"/>
    <mergeCell ref="BV20:BX23"/>
    <mergeCell ref="BY20:BY23"/>
    <mergeCell ref="AN20:AP20"/>
    <mergeCell ref="AQ20:AS20"/>
    <mergeCell ref="AT20:AV20"/>
    <mergeCell ref="BN32:BO35"/>
    <mergeCell ref="BP32:BQ35"/>
    <mergeCell ref="BR32:BS35"/>
    <mergeCell ref="AH28:AJ28"/>
    <mergeCell ref="AK28:AM28"/>
    <mergeCell ref="AN32:AP32"/>
    <mergeCell ref="AQ32:AS32"/>
    <mergeCell ref="AT32:AV32"/>
    <mergeCell ref="AW32:AY32"/>
    <mergeCell ref="AT24:AV24"/>
    <mergeCell ref="AZ28:BB28"/>
    <mergeCell ref="BC28:BE28"/>
    <mergeCell ref="BF28:BG31"/>
    <mergeCell ref="BH28:BI31"/>
    <mergeCell ref="BJ28:BK31"/>
    <mergeCell ref="AH32:AJ32"/>
    <mergeCell ref="AK32:AM32"/>
    <mergeCell ref="BF32:BG35"/>
    <mergeCell ref="BR20:BS23"/>
    <mergeCell ref="BH24:BI27"/>
    <mergeCell ref="BH32:BI35"/>
    <mergeCell ref="BJ24:BK27"/>
    <mergeCell ref="BL24:BM27"/>
    <mergeCell ref="P20:R20"/>
    <mergeCell ref="S20:U20"/>
    <mergeCell ref="V20:X20"/>
    <mergeCell ref="AW24:AY24"/>
    <mergeCell ref="AZ24:BB24"/>
    <mergeCell ref="BC24:BE24"/>
    <mergeCell ref="BF20:BG23"/>
    <mergeCell ref="BH20:BI23"/>
    <mergeCell ref="BJ20:BK23"/>
    <mergeCell ref="AW20:AY20"/>
    <mergeCell ref="AZ20:BB20"/>
    <mergeCell ref="BC20:BE20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BF24:BG27"/>
    <mergeCell ref="AE20:AG20"/>
    <mergeCell ref="BP52:BR55"/>
    <mergeCell ref="BS52:BS55"/>
    <mergeCell ref="AZ64:BA67"/>
    <mergeCell ref="BB64:BC67"/>
    <mergeCell ref="BD64:BE67"/>
    <mergeCell ref="BP64:BR67"/>
    <mergeCell ref="BS64:BS67"/>
    <mergeCell ref="BJ56:BK59"/>
    <mergeCell ref="BL56:BM59"/>
    <mergeCell ref="BN56:BO59"/>
    <mergeCell ref="BP56:BR59"/>
    <mergeCell ref="BJ60:BK63"/>
    <mergeCell ref="BL60:BM63"/>
    <mergeCell ref="BN60:BO63"/>
    <mergeCell ref="BP60:BR63"/>
    <mergeCell ref="BF56:BG59"/>
    <mergeCell ref="BH56:BI59"/>
    <mergeCell ref="AZ60:BA63"/>
    <mergeCell ref="BB60:BC63"/>
    <mergeCell ref="BD60:BE63"/>
    <mergeCell ref="BF60:BG63"/>
    <mergeCell ref="BH60:BI63"/>
    <mergeCell ref="AZ56:BA59"/>
    <mergeCell ref="BB56:BC59"/>
    <mergeCell ref="BP40:BR43"/>
    <mergeCell ref="BS40:BS43"/>
    <mergeCell ref="AZ44:BA47"/>
    <mergeCell ref="BB44:BC47"/>
    <mergeCell ref="BD44:BE47"/>
    <mergeCell ref="BP44:BR47"/>
    <mergeCell ref="BS44:BS47"/>
    <mergeCell ref="BH48:BI51"/>
    <mergeCell ref="BJ48:BK51"/>
    <mergeCell ref="BL48:BM51"/>
    <mergeCell ref="AZ48:BA51"/>
    <mergeCell ref="BB48:BC51"/>
    <mergeCell ref="BD48:BE51"/>
    <mergeCell ref="BN48:BO51"/>
    <mergeCell ref="BL40:BM43"/>
    <mergeCell ref="BF44:BG47"/>
    <mergeCell ref="BH44:BI47"/>
    <mergeCell ref="BJ44:BK47"/>
    <mergeCell ref="AZ40:BA43"/>
    <mergeCell ref="BB40:BC43"/>
    <mergeCell ref="BD40:BE43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scale="46" orientation="portrait" r:id="rId1"/>
  <ignoredErrors>
    <ignoredError sqref="S6:U6 S5:U5 W5 W6 Y6:AA6 Y5:AA5 AC5 AC6 AF6 AF5 AI6 AI5 AL6 AL5 AO6 AO5 AR6 AR5 AU6 AU5 AX6 AX5 BA6 BA5 BD6 BD5" unlockedFormula="1"/>
    <ignoredError sqref="AG58 AB62 M58:O6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試合結果 (1節)</vt:lpstr>
      <vt:lpstr>試合結果 (2節)</vt:lpstr>
      <vt:lpstr>試合結果 (3節)</vt:lpstr>
      <vt:lpstr>試合結果 (4節)</vt:lpstr>
      <vt:lpstr>試合結果 (5節)</vt:lpstr>
      <vt:lpstr>試合結果 (6節)</vt:lpstr>
      <vt:lpstr>試合結果 (7節)</vt:lpstr>
      <vt:lpstr>試合結果 (8節) </vt:lpstr>
      <vt:lpstr>カブス星取表</vt:lpstr>
      <vt:lpstr>カブス順位表</vt:lpstr>
      <vt:lpstr>春季星取表</vt:lpstr>
      <vt:lpstr>春季順位表</vt:lpstr>
      <vt:lpstr>カブス順位表!Print_Area</vt:lpstr>
      <vt:lpstr>カブス星取表!Print_Area</vt:lpstr>
      <vt:lpstr>'試合結果 (1節)'!Print_Area</vt:lpstr>
      <vt:lpstr>'試合結果 (2節)'!Print_Area</vt:lpstr>
      <vt:lpstr>'試合結果 (3節)'!Print_Area</vt:lpstr>
      <vt:lpstr>'試合結果 (4節)'!Print_Area</vt:lpstr>
      <vt:lpstr>'試合結果 (5節)'!Print_Area</vt:lpstr>
      <vt:lpstr>'試合結果 (6節)'!Print_Area</vt:lpstr>
      <vt:lpstr>'試合結果 (7節)'!Print_Area</vt:lpstr>
      <vt:lpstr>'試合結果 (8節) '!Print_Area</vt:lpstr>
      <vt:lpstr>春季順位表!Print_Area</vt:lpstr>
      <vt:lpstr>春季星取表!Print_Area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user</cp:lastModifiedBy>
  <cp:lastPrinted>2022-09-16T22:23:01Z</cp:lastPrinted>
  <dcterms:created xsi:type="dcterms:W3CDTF">2008-03-04T02:08:01Z</dcterms:created>
  <dcterms:modified xsi:type="dcterms:W3CDTF">2023-05-16T01:37:48Z</dcterms:modified>
</cp:coreProperties>
</file>